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pagarrido\Desktop\ADENDA COTIZACIÓN EN LINEA CL000005\"/>
    </mc:Choice>
  </mc:AlternateContent>
  <xr:revisionPtr revIDLastSave="0" documentId="8_{82554C56-36B2-4805-B5D5-2FFFD472DBA7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Informe Final" sheetId="2" state="hidden" r:id="rId1"/>
    <sheet name="Adenda 09.oct.2024" sheetId="5" r:id="rId2"/>
    <sheet name="Renglones excluidos" sheetId="4" state="hidden" r:id="rId3"/>
  </sheets>
  <externalReferences>
    <externalReference r:id="rId4"/>
  </externalReferences>
  <definedNames>
    <definedName name="_xlnm._FilterDatabase" localSheetId="1" hidden="1">'Adenda 09.oct.2024'!$A$8:$W$228</definedName>
    <definedName name="_xlnm._FilterDatabase" localSheetId="0" hidden="1">'Informe Final'!$A$5:$Q$225</definedName>
    <definedName name="_xlnm._FilterDatabase" localSheetId="2" hidden="1">'Renglones excluidos'!$A$2:$F$8</definedName>
    <definedName name="_xlnm.Print_Area" localSheetId="0">'Informe Final'!$A$1:$G$225</definedName>
    <definedName name="CENMED">[1]CENMED!$A$4:$K$1110</definedName>
    <definedName name="_xlnm.Print_Titles" localSheetId="1">'Adenda 09.oct.2024'!$1:$8</definedName>
    <definedName name="_xlnm.Print_Titles" localSheetId="0">'Informe Final'!$5:$5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5" l="1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09" i="5"/>
  <c r="T110" i="5"/>
  <c r="T111" i="5"/>
  <c r="T112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125" i="5"/>
  <c r="T126" i="5"/>
  <c r="T127" i="5"/>
  <c r="T128" i="5"/>
  <c r="T129" i="5"/>
  <c r="T130" i="5"/>
  <c r="T131" i="5"/>
  <c r="T132" i="5"/>
  <c r="T13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0" i="5"/>
  <c r="T151" i="5"/>
  <c r="T152" i="5"/>
  <c r="T153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T166" i="5"/>
  <c r="T167" i="5"/>
  <c r="T168" i="5"/>
  <c r="T169" i="5"/>
  <c r="T170" i="5"/>
  <c r="T171" i="5"/>
  <c r="T172" i="5"/>
  <c r="T173" i="5"/>
  <c r="T17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1" i="5"/>
  <c r="T192" i="5"/>
  <c r="T193" i="5"/>
  <c r="T194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07" i="5"/>
  <c r="T208" i="5"/>
  <c r="T209" i="5"/>
  <c r="T210" i="5"/>
  <c r="T211" i="5"/>
  <c r="T212" i="5"/>
  <c r="T213" i="5"/>
  <c r="T214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9" i="5"/>
  <c r="P151" i="5" l="1"/>
  <c r="Q151" i="5" l="1"/>
  <c r="P105" i="5" l="1"/>
  <c r="Q105" i="5" l="1"/>
  <c r="P81" i="5" l="1"/>
  <c r="R80" i="5"/>
  <c r="Q81" i="5" l="1"/>
  <c r="P69" i="5" l="1"/>
  <c r="Q69" i="5" l="1"/>
  <c r="P62" i="5"/>
  <c r="Q62" i="5" l="1"/>
  <c r="R26" i="5"/>
  <c r="Y9" i="5" l="1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Y79" i="5"/>
  <c r="Y80" i="5"/>
  <c r="Y81" i="5"/>
  <c r="Y82" i="5"/>
  <c r="Y83" i="5"/>
  <c r="Y84" i="5"/>
  <c r="Y85" i="5"/>
  <c r="Y86" i="5"/>
  <c r="Y87" i="5"/>
  <c r="Y88" i="5"/>
  <c r="Y89" i="5"/>
  <c r="Y90" i="5"/>
  <c r="Y91" i="5"/>
  <c r="Y92" i="5"/>
  <c r="Y93" i="5"/>
  <c r="Y94" i="5"/>
  <c r="Y95" i="5"/>
  <c r="Y96" i="5"/>
  <c r="Y97" i="5"/>
  <c r="Y98" i="5"/>
  <c r="Y99" i="5"/>
  <c r="Y100" i="5"/>
  <c r="Y101" i="5"/>
  <c r="Y102" i="5"/>
  <c r="Y103" i="5"/>
  <c r="Y104" i="5"/>
  <c r="Y105" i="5"/>
  <c r="Y106" i="5"/>
  <c r="Y107" i="5"/>
  <c r="Y108" i="5"/>
  <c r="Y109" i="5"/>
  <c r="Y110" i="5"/>
  <c r="Y111" i="5"/>
  <c r="Y112" i="5"/>
  <c r="Y113" i="5"/>
  <c r="Y114" i="5"/>
  <c r="Y115" i="5"/>
  <c r="Y116" i="5"/>
  <c r="Y117" i="5"/>
  <c r="Y118" i="5"/>
  <c r="Y119" i="5"/>
  <c r="Y120" i="5"/>
  <c r="Y121" i="5"/>
  <c r="Y122" i="5"/>
  <c r="Y123" i="5"/>
  <c r="Y124" i="5"/>
  <c r="Y125" i="5"/>
  <c r="Y126" i="5"/>
  <c r="Y127" i="5"/>
  <c r="Y128" i="5"/>
  <c r="Y129" i="5"/>
  <c r="Y130" i="5"/>
  <c r="Y131" i="5"/>
  <c r="Y132" i="5"/>
  <c r="Y133" i="5"/>
  <c r="Y134" i="5"/>
  <c r="Y135" i="5"/>
  <c r="Y136" i="5"/>
  <c r="Y137" i="5"/>
  <c r="Y138" i="5"/>
  <c r="Y139" i="5"/>
  <c r="Y140" i="5"/>
  <c r="Y141" i="5"/>
  <c r="Y142" i="5"/>
  <c r="Y143" i="5"/>
  <c r="Y144" i="5"/>
  <c r="Y145" i="5"/>
  <c r="Y146" i="5"/>
  <c r="Y147" i="5"/>
  <c r="Y148" i="5"/>
  <c r="Y149" i="5"/>
  <c r="Y150" i="5"/>
  <c r="Y151" i="5"/>
  <c r="Y152" i="5"/>
  <c r="Y153" i="5"/>
  <c r="Y154" i="5"/>
  <c r="Y155" i="5"/>
  <c r="Y156" i="5"/>
  <c r="Y157" i="5"/>
  <c r="Y158" i="5"/>
  <c r="Y159" i="5"/>
  <c r="Y160" i="5"/>
  <c r="Y161" i="5"/>
  <c r="Y162" i="5"/>
  <c r="Y163" i="5"/>
  <c r="Y164" i="5"/>
  <c r="Y165" i="5"/>
  <c r="Y166" i="5"/>
  <c r="Y167" i="5"/>
  <c r="Y168" i="5"/>
  <c r="Y169" i="5"/>
  <c r="Y170" i="5"/>
  <c r="Y171" i="5"/>
  <c r="Y172" i="5"/>
  <c r="Y173" i="5"/>
  <c r="Y174" i="5"/>
  <c r="Y175" i="5"/>
  <c r="Y176" i="5"/>
  <c r="Y177" i="5"/>
  <c r="Y178" i="5"/>
  <c r="Y179" i="5"/>
  <c r="Y180" i="5"/>
  <c r="Y181" i="5"/>
  <c r="Y182" i="5"/>
  <c r="Y183" i="5"/>
  <c r="Y184" i="5"/>
  <c r="Y185" i="5"/>
  <c r="Y186" i="5"/>
  <c r="Y187" i="5"/>
  <c r="Y188" i="5"/>
  <c r="Y189" i="5"/>
  <c r="Y190" i="5"/>
  <c r="Y191" i="5"/>
  <c r="Y192" i="5"/>
  <c r="Y193" i="5"/>
  <c r="Y194" i="5"/>
  <c r="Y195" i="5"/>
  <c r="Y196" i="5"/>
  <c r="Y197" i="5"/>
  <c r="Y198" i="5"/>
  <c r="Y199" i="5"/>
  <c r="Y200" i="5"/>
  <c r="Y201" i="5"/>
  <c r="Y202" i="5"/>
  <c r="Y203" i="5"/>
  <c r="Y204" i="5"/>
  <c r="Y205" i="5"/>
  <c r="Y206" i="5"/>
  <c r="Y207" i="5"/>
  <c r="Y208" i="5"/>
  <c r="Y209" i="5"/>
  <c r="Y210" i="5"/>
  <c r="Y211" i="5"/>
  <c r="Y212" i="5"/>
  <c r="Y213" i="5"/>
  <c r="Y214" i="5"/>
  <c r="Y215" i="5"/>
  <c r="Y216" i="5"/>
  <c r="Y217" i="5"/>
  <c r="Y218" i="5"/>
  <c r="Y219" i="5"/>
  <c r="Y220" i="5"/>
  <c r="Y221" i="5"/>
  <c r="Y222" i="5"/>
  <c r="Y223" i="5"/>
  <c r="Y224" i="5"/>
  <c r="Y225" i="5"/>
  <c r="Y226" i="5"/>
  <c r="Y227" i="5"/>
  <c r="Y228" i="5"/>
  <c r="R12" i="5"/>
  <c r="P12" i="5" s="1"/>
  <c r="P22" i="5"/>
  <c r="P21" i="5"/>
  <c r="P23" i="5"/>
  <c r="R24" i="5"/>
  <c r="P24" i="5" s="1"/>
  <c r="P25" i="5"/>
  <c r="U26" i="5"/>
  <c r="P27" i="5"/>
  <c r="R28" i="5"/>
  <c r="P28" i="5" s="1"/>
  <c r="P29" i="5"/>
  <c r="R30" i="5"/>
  <c r="P30" i="5" s="1"/>
  <c r="R31" i="5"/>
  <c r="P31" i="5" s="1"/>
  <c r="P32" i="5"/>
  <c r="R33" i="5"/>
  <c r="P33" i="5" s="1"/>
  <c r="R34" i="5"/>
  <c r="P34" i="5" s="1"/>
  <c r="S35" i="5"/>
  <c r="P36" i="5"/>
  <c r="P37" i="5"/>
  <c r="R38" i="5"/>
  <c r="S38" i="5" s="1"/>
  <c r="P39" i="5"/>
  <c r="R40" i="5"/>
  <c r="P40" i="5" s="1"/>
  <c r="P41" i="5"/>
  <c r="R42" i="5"/>
  <c r="U42" i="5" s="1"/>
  <c r="R43" i="5"/>
  <c r="P43" i="5" s="1"/>
  <c r="R44" i="5"/>
  <c r="U44" i="5" s="1"/>
  <c r="R45" i="5"/>
  <c r="U45" i="5" s="1"/>
  <c r="P46" i="5"/>
  <c r="R47" i="5"/>
  <c r="P47" i="5" s="1"/>
  <c r="R48" i="5"/>
  <c r="P48" i="5" s="1"/>
  <c r="R49" i="5"/>
  <c r="P49" i="5" s="1"/>
  <c r="R50" i="5"/>
  <c r="U50" i="5" s="1"/>
  <c r="R51" i="5"/>
  <c r="P51" i="5" s="1"/>
  <c r="R52" i="5"/>
  <c r="S52" i="5" s="1"/>
  <c r="R53" i="5"/>
  <c r="S53" i="5" s="1"/>
  <c r="R54" i="5"/>
  <c r="P54" i="5" s="1"/>
  <c r="R55" i="5"/>
  <c r="P55" i="5" s="1"/>
  <c r="R56" i="5"/>
  <c r="P56" i="5" s="1"/>
  <c r="R57" i="5"/>
  <c r="P57" i="5" s="1"/>
  <c r="R58" i="5"/>
  <c r="U58" i="5" s="1"/>
  <c r="R59" i="5"/>
  <c r="P59" i="5" s="1"/>
  <c r="R60" i="5"/>
  <c r="U60" i="5" s="1"/>
  <c r="R61" i="5"/>
  <c r="P61" i="5" s="1"/>
  <c r="V62" i="5"/>
  <c r="P63" i="5"/>
  <c r="R64" i="5"/>
  <c r="P64" i="5" s="1"/>
  <c r="R65" i="5"/>
  <c r="P65" i="5" s="1"/>
  <c r="R66" i="5"/>
  <c r="U66" i="5" s="1"/>
  <c r="P67" i="5"/>
  <c r="R68" i="5"/>
  <c r="P68" i="5" s="1"/>
  <c r="V69" i="5"/>
  <c r="P70" i="5"/>
  <c r="P71" i="5"/>
  <c r="P72" i="5"/>
  <c r="P73" i="5"/>
  <c r="U74" i="5"/>
  <c r="R75" i="5"/>
  <c r="P75" i="5" s="1"/>
  <c r="R76" i="5"/>
  <c r="U76" i="5" s="1"/>
  <c r="R77" i="5"/>
  <c r="P77" i="5" s="1"/>
  <c r="P78" i="5"/>
  <c r="R79" i="5"/>
  <c r="P79" i="5" s="1"/>
  <c r="P80" i="5"/>
  <c r="V81" i="5"/>
  <c r="U82" i="5"/>
  <c r="P83" i="5"/>
  <c r="P84" i="5"/>
  <c r="R86" i="5"/>
  <c r="S86" i="5" s="1"/>
  <c r="R87" i="5"/>
  <c r="P87" i="5" s="1"/>
  <c r="R88" i="5"/>
  <c r="P88" i="5" s="1"/>
  <c r="R89" i="5"/>
  <c r="P89" i="5" s="1"/>
  <c r="P90" i="5"/>
  <c r="R91" i="5"/>
  <c r="P91" i="5" s="1"/>
  <c r="R92" i="5"/>
  <c r="U92" i="5" s="1"/>
  <c r="R93" i="5"/>
  <c r="U93" i="5" s="1"/>
  <c r="R94" i="5"/>
  <c r="P94" i="5" s="1"/>
  <c r="R95" i="5"/>
  <c r="P95" i="5" s="1"/>
  <c r="P96" i="5"/>
  <c r="R97" i="5"/>
  <c r="P97" i="5" s="1"/>
  <c r="U98" i="5"/>
  <c r="R99" i="5"/>
  <c r="P99" i="5" s="1"/>
  <c r="R100" i="5"/>
  <c r="U100" i="5" s="1"/>
  <c r="R101" i="5"/>
  <c r="P101" i="5" s="1"/>
  <c r="R102" i="5"/>
  <c r="P102" i="5" s="1"/>
  <c r="P103" i="5"/>
  <c r="P104" i="5"/>
  <c r="V105" i="5"/>
  <c r="R106" i="5"/>
  <c r="P106" i="5" s="1"/>
  <c r="R107" i="5"/>
  <c r="P107" i="5" s="1"/>
  <c r="R108" i="5"/>
  <c r="P108" i="5" s="1"/>
  <c r="R109" i="5"/>
  <c r="U109" i="5" s="1"/>
  <c r="R110" i="5"/>
  <c r="P110" i="5" s="1"/>
  <c r="P111" i="5"/>
  <c r="R112" i="5"/>
  <c r="U112" i="5" s="1"/>
  <c r="R113" i="5"/>
  <c r="P113" i="5" s="1"/>
  <c r="R114" i="5"/>
  <c r="P114" i="5" s="1"/>
  <c r="R115" i="5"/>
  <c r="P115" i="5" s="1"/>
  <c r="R116" i="5"/>
  <c r="U116" i="5" s="1"/>
  <c r="R117" i="5"/>
  <c r="U117" i="5" s="1"/>
  <c r="P118" i="5"/>
  <c r="R119" i="5"/>
  <c r="P119" i="5" s="1"/>
  <c r="P120" i="5"/>
  <c r="R121" i="5"/>
  <c r="P121" i="5" s="1"/>
  <c r="R122" i="5"/>
  <c r="U122" i="5" s="1"/>
  <c r="P123" i="5"/>
  <c r="P124" i="5"/>
  <c r="P125" i="5"/>
  <c r="R126" i="5"/>
  <c r="P126" i="5" s="1"/>
  <c r="R127" i="5"/>
  <c r="P127" i="5" s="1"/>
  <c r="P128" i="5"/>
  <c r="R129" i="5"/>
  <c r="P129" i="5" s="1"/>
  <c r="P131" i="5"/>
  <c r="R132" i="5"/>
  <c r="P132" i="5" s="1"/>
  <c r="R133" i="5"/>
  <c r="P133" i="5" s="1"/>
  <c r="P135" i="5"/>
  <c r="S136" i="5"/>
  <c r="P137" i="5"/>
  <c r="R138" i="5"/>
  <c r="P138" i="5" s="1"/>
  <c r="R139" i="5"/>
  <c r="P139" i="5" s="1"/>
  <c r="U140" i="5"/>
  <c r="R141" i="5"/>
  <c r="P141" i="5" s="1"/>
  <c r="R142" i="5"/>
  <c r="P142" i="5" s="1"/>
  <c r="P143" i="5"/>
  <c r="R144" i="5"/>
  <c r="P144" i="5" s="1"/>
  <c r="U145" i="5"/>
  <c r="R147" i="5"/>
  <c r="P147" i="5" s="1"/>
  <c r="U148" i="5"/>
  <c r="R149" i="5"/>
  <c r="P149" i="5" s="1"/>
  <c r="P150" i="5"/>
  <c r="V151" i="5"/>
  <c r="U152" i="5"/>
  <c r="P153" i="5"/>
  <c r="R154" i="5"/>
  <c r="P154" i="5" s="1"/>
  <c r="R155" i="5"/>
  <c r="P155" i="5" s="1"/>
  <c r="U156" i="5"/>
  <c r="R157" i="5"/>
  <c r="P157" i="5" s="1"/>
  <c r="R158" i="5"/>
  <c r="P158" i="5" s="1"/>
  <c r="R159" i="5"/>
  <c r="P159" i="5" s="1"/>
  <c r="R160" i="5"/>
  <c r="U160" i="5" s="1"/>
  <c r="P161" i="5"/>
  <c r="S162" i="5"/>
  <c r="P163" i="5"/>
  <c r="R164" i="5"/>
  <c r="S164" i="5" s="1"/>
  <c r="U165" i="5"/>
  <c r="P166" i="5"/>
  <c r="R167" i="5"/>
  <c r="P167" i="5" s="1"/>
  <c r="R168" i="5"/>
  <c r="P168" i="5" s="1"/>
  <c r="P169" i="5"/>
  <c r="R170" i="5"/>
  <c r="S170" i="5" s="1"/>
  <c r="R171" i="5"/>
  <c r="P171" i="5" s="1"/>
  <c r="R172" i="5"/>
  <c r="U172" i="5" s="1"/>
  <c r="R173" i="5"/>
  <c r="P173" i="5" s="1"/>
  <c r="P174" i="5"/>
  <c r="P175" i="5"/>
  <c r="S176" i="5"/>
  <c r="R177" i="5"/>
  <c r="P177" i="5" s="1"/>
  <c r="R178" i="5"/>
  <c r="P178" i="5" s="1"/>
  <c r="P179" i="5"/>
  <c r="R180" i="5"/>
  <c r="U180" i="5" s="1"/>
  <c r="R181" i="5"/>
  <c r="P181" i="5" s="1"/>
  <c r="R182" i="5"/>
  <c r="P182" i="5" s="1"/>
  <c r="S183" i="5"/>
  <c r="R184" i="5"/>
  <c r="P184" i="5" s="1"/>
  <c r="P185" i="5"/>
  <c r="R186" i="5"/>
  <c r="S186" i="5" s="1"/>
  <c r="R187" i="5"/>
  <c r="P187" i="5" s="1"/>
  <c r="P188" i="5"/>
  <c r="U189" i="5"/>
  <c r="R190" i="5"/>
  <c r="P190" i="5" s="1"/>
  <c r="R191" i="5"/>
  <c r="U191" i="5" s="1"/>
  <c r="S192" i="5"/>
  <c r="P193" i="5"/>
  <c r="R194" i="5"/>
  <c r="U194" i="5" s="1"/>
  <c r="P195" i="5"/>
  <c r="R196" i="5"/>
  <c r="P196" i="5" s="1"/>
  <c r="P197" i="5"/>
  <c r="U198" i="5"/>
  <c r="R199" i="5"/>
  <c r="U199" i="5" s="1"/>
  <c r="P200" i="5"/>
  <c r="P201" i="5"/>
  <c r="R202" i="5"/>
  <c r="U202" i="5" s="1"/>
  <c r="R203" i="5"/>
  <c r="P203" i="5" s="1"/>
  <c r="R204" i="5"/>
  <c r="U204" i="5" s="1"/>
  <c r="P205" i="5"/>
  <c r="P206" i="5"/>
  <c r="R207" i="5"/>
  <c r="P207" i="5" s="1"/>
  <c r="P208" i="5"/>
  <c r="P209" i="5"/>
  <c r="P210" i="5"/>
  <c r="R211" i="5"/>
  <c r="P211" i="5" s="1"/>
  <c r="U212" i="5"/>
  <c r="P213" i="5"/>
  <c r="U214" i="5"/>
  <c r="R215" i="5"/>
  <c r="U215" i="5" s="1"/>
  <c r="R216" i="5"/>
  <c r="P216" i="5" s="1"/>
  <c r="P217" i="5"/>
  <c r="R218" i="5"/>
  <c r="P218" i="5" s="1"/>
  <c r="R219" i="5"/>
  <c r="P219" i="5" s="1"/>
  <c r="P220" i="5"/>
  <c r="P221" i="5"/>
  <c r="R222" i="5"/>
  <c r="P222" i="5" s="1"/>
  <c r="U223" i="5"/>
  <c r="P224" i="5"/>
  <c r="P225" i="5"/>
  <c r="U226" i="5"/>
  <c r="R227" i="5"/>
  <c r="P227" i="5" s="1"/>
  <c r="P228" i="5"/>
  <c r="P9" i="5"/>
  <c r="R10" i="5"/>
  <c r="U10" i="5" s="1"/>
  <c r="R11" i="5"/>
  <c r="P11" i="5" s="1"/>
  <c r="P13" i="5"/>
  <c r="P14" i="5"/>
  <c r="P15" i="5"/>
  <c r="R16" i="5"/>
  <c r="P16" i="5" s="1"/>
  <c r="R17" i="5"/>
  <c r="P17" i="5" s="1"/>
  <c r="P18" i="5"/>
  <c r="R19" i="5"/>
  <c r="P19" i="5" s="1"/>
  <c r="R20" i="5"/>
  <c r="P20" i="5" s="1"/>
  <c r="N228" i="5"/>
  <c r="L228" i="5"/>
  <c r="J228" i="5"/>
  <c r="G228" i="5"/>
  <c r="N227" i="5"/>
  <c r="L227" i="5"/>
  <c r="J227" i="5"/>
  <c r="G227" i="5"/>
  <c r="N226" i="5"/>
  <c r="L226" i="5"/>
  <c r="J226" i="5"/>
  <c r="G226" i="5"/>
  <c r="N225" i="5"/>
  <c r="L225" i="5"/>
  <c r="J225" i="5"/>
  <c r="G225" i="5"/>
  <c r="N224" i="5"/>
  <c r="L224" i="5"/>
  <c r="J224" i="5"/>
  <c r="G224" i="5"/>
  <c r="N223" i="5"/>
  <c r="L223" i="5"/>
  <c r="J223" i="5"/>
  <c r="G223" i="5"/>
  <c r="N222" i="5"/>
  <c r="L222" i="5"/>
  <c r="J222" i="5"/>
  <c r="G222" i="5"/>
  <c r="N221" i="5"/>
  <c r="L221" i="5"/>
  <c r="J221" i="5"/>
  <c r="G221" i="5"/>
  <c r="N220" i="5"/>
  <c r="L220" i="5"/>
  <c r="J220" i="5"/>
  <c r="G220" i="5"/>
  <c r="N219" i="5"/>
  <c r="L219" i="5"/>
  <c r="J219" i="5"/>
  <c r="G219" i="5"/>
  <c r="N218" i="5"/>
  <c r="L218" i="5"/>
  <c r="J218" i="5"/>
  <c r="G218" i="5"/>
  <c r="N217" i="5"/>
  <c r="L217" i="5"/>
  <c r="J217" i="5"/>
  <c r="G217" i="5"/>
  <c r="N216" i="5"/>
  <c r="L216" i="5"/>
  <c r="J216" i="5"/>
  <c r="G216" i="5"/>
  <c r="N215" i="5"/>
  <c r="L215" i="5"/>
  <c r="J215" i="5"/>
  <c r="G215" i="5"/>
  <c r="N214" i="5"/>
  <c r="L214" i="5"/>
  <c r="J214" i="5"/>
  <c r="G214" i="5"/>
  <c r="N213" i="5"/>
  <c r="L213" i="5"/>
  <c r="J213" i="5"/>
  <c r="G213" i="5"/>
  <c r="N212" i="5"/>
  <c r="L212" i="5"/>
  <c r="J212" i="5"/>
  <c r="G212" i="5"/>
  <c r="N211" i="5"/>
  <c r="L211" i="5"/>
  <c r="J211" i="5"/>
  <c r="G211" i="5"/>
  <c r="N210" i="5"/>
  <c r="L210" i="5"/>
  <c r="J210" i="5"/>
  <c r="G210" i="5"/>
  <c r="N209" i="5"/>
  <c r="L209" i="5"/>
  <c r="J209" i="5"/>
  <c r="G209" i="5"/>
  <c r="N208" i="5"/>
  <c r="L208" i="5"/>
  <c r="J208" i="5"/>
  <c r="G208" i="5"/>
  <c r="N207" i="5"/>
  <c r="L207" i="5"/>
  <c r="J207" i="5"/>
  <c r="G207" i="5"/>
  <c r="N206" i="5"/>
  <c r="L206" i="5"/>
  <c r="J206" i="5"/>
  <c r="G206" i="5"/>
  <c r="N205" i="5"/>
  <c r="L205" i="5"/>
  <c r="J205" i="5"/>
  <c r="G205" i="5"/>
  <c r="N204" i="5"/>
  <c r="L204" i="5"/>
  <c r="J204" i="5"/>
  <c r="G204" i="5"/>
  <c r="N203" i="5"/>
  <c r="L203" i="5"/>
  <c r="J203" i="5"/>
  <c r="G203" i="5"/>
  <c r="N202" i="5"/>
  <c r="L202" i="5"/>
  <c r="J202" i="5"/>
  <c r="G202" i="5"/>
  <c r="S201" i="5"/>
  <c r="N201" i="5"/>
  <c r="L201" i="5"/>
  <c r="J201" i="5"/>
  <c r="G201" i="5"/>
  <c r="N200" i="5"/>
  <c r="L200" i="5"/>
  <c r="J200" i="5"/>
  <c r="G200" i="5"/>
  <c r="N199" i="5"/>
  <c r="L199" i="5"/>
  <c r="J199" i="5"/>
  <c r="G199" i="5"/>
  <c r="N198" i="5"/>
  <c r="L198" i="5"/>
  <c r="J198" i="5"/>
  <c r="G198" i="5"/>
  <c r="N197" i="5"/>
  <c r="L197" i="5"/>
  <c r="J197" i="5"/>
  <c r="G197" i="5"/>
  <c r="N196" i="5"/>
  <c r="L196" i="5"/>
  <c r="J196" i="5"/>
  <c r="G196" i="5"/>
  <c r="N195" i="5"/>
  <c r="L195" i="5"/>
  <c r="J195" i="5"/>
  <c r="G195" i="5"/>
  <c r="N194" i="5"/>
  <c r="L194" i="5"/>
  <c r="J194" i="5"/>
  <c r="G194" i="5"/>
  <c r="S193" i="5"/>
  <c r="N193" i="5"/>
  <c r="L193" i="5"/>
  <c r="J193" i="5"/>
  <c r="G193" i="5"/>
  <c r="N192" i="5"/>
  <c r="L192" i="5"/>
  <c r="J192" i="5"/>
  <c r="G192" i="5"/>
  <c r="N191" i="5"/>
  <c r="L191" i="5"/>
  <c r="J191" i="5"/>
  <c r="G191" i="5"/>
  <c r="N190" i="5"/>
  <c r="L190" i="5"/>
  <c r="J190" i="5"/>
  <c r="G190" i="5"/>
  <c r="N189" i="5"/>
  <c r="L189" i="5"/>
  <c r="J189" i="5"/>
  <c r="G189" i="5"/>
  <c r="N188" i="5"/>
  <c r="L188" i="5"/>
  <c r="J188" i="5"/>
  <c r="G188" i="5"/>
  <c r="N187" i="5"/>
  <c r="L187" i="5"/>
  <c r="J187" i="5"/>
  <c r="G187" i="5"/>
  <c r="N186" i="5"/>
  <c r="L186" i="5"/>
  <c r="J186" i="5"/>
  <c r="G186" i="5"/>
  <c r="N185" i="5"/>
  <c r="L185" i="5"/>
  <c r="J185" i="5"/>
  <c r="G185" i="5"/>
  <c r="N184" i="5"/>
  <c r="L184" i="5"/>
  <c r="J184" i="5"/>
  <c r="G184" i="5"/>
  <c r="N183" i="5"/>
  <c r="L183" i="5"/>
  <c r="J183" i="5"/>
  <c r="G183" i="5"/>
  <c r="N182" i="5"/>
  <c r="L182" i="5"/>
  <c r="J182" i="5"/>
  <c r="G182" i="5"/>
  <c r="U181" i="5"/>
  <c r="N181" i="5"/>
  <c r="L181" i="5"/>
  <c r="J181" i="5"/>
  <c r="G181" i="5"/>
  <c r="N180" i="5"/>
  <c r="L180" i="5"/>
  <c r="J180" i="5"/>
  <c r="G180" i="5"/>
  <c r="N179" i="5"/>
  <c r="L179" i="5"/>
  <c r="J179" i="5"/>
  <c r="G179" i="5"/>
  <c r="N178" i="5"/>
  <c r="L178" i="5"/>
  <c r="J178" i="5"/>
  <c r="G178" i="5"/>
  <c r="N177" i="5"/>
  <c r="L177" i="5"/>
  <c r="J177" i="5"/>
  <c r="G177" i="5"/>
  <c r="N176" i="5"/>
  <c r="L176" i="5"/>
  <c r="J176" i="5"/>
  <c r="G176" i="5"/>
  <c r="N175" i="5"/>
  <c r="L175" i="5"/>
  <c r="J175" i="5"/>
  <c r="G175" i="5"/>
  <c r="N174" i="5"/>
  <c r="L174" i="5"/>
  <c r="J174" i="5"/>
  <c r="G174" i="5"/>
  <c r="U173" i="5"/>
  <c r="N173" i="5"/>
  <c r="L173" i="5"/>
  <c r="J173" i="5"/>
  <c r="G173" i="5"/>
  <c r="N172" i="5"/>
  <c r="L172" i="5"/>
  <c r="J172" i="5"/>
  <c r="G172" i="5"/>
  <c r="N171" i="5"/>
  <c r="L171" i="5"/>
  <c r="J171" i="5"/>
  <c r="G171" i="5"/>
  <c r="N170" i="5"/>
  <c r="L170" i="5"/>
  <c r="J170" i="5"/>
  <c r="G170" i="5"/>
  <c r="N169" i="5"/>
  <c r="L169" i="5"/>
  <c r="J169" i="5"/>
  <c r="G169" i="5"/>
  <c r="N168" i="5"/>
  <c r="L168" i="5"/>
  <c r="J168" i="5"/>
  <c r="G168" i="5"/>
  <c r="N167" i="5"/>
  <c r="L167" i="5"/>
  <c r="J167" i="5"/>
  <c r="G167" i="5"/>
  <c r="N166" i="5"/>
  <c r="L166" i="5"/>
  <c r="J166" i="5"/>
  <c r="G166" i="5"/>
  <c r="N165" i="5"/>
  <c r="L165" i="5"/>
  <c r="J165" i="5"/>
  <c r="G165" i="5"/>
  <c r="N164" i="5"/>
  <c r="L164" i="5"/>
  <c r="J164" i="5"/>
  <c r="G164" i="5"/>
  <c r="N163" i="5"/>
  <c r="L163" i="5"/>
  <c r="J163" i="5"/>
  <c r="G163" i="5"/>
  <c r="N162" i="5"/>
  <c r="L162" i="5"/>
  <c r="J162" i="5"/>
  <c r="G162" i="5"/>
  <c r="U161" i="5"/>
  <c r="N161" i="5"/>
  <c r="L161" i="5"/>
  <c r="J161" i="5"/>
  <c r="G161" i="5"/>
  <c r="N160" i="5"/>
  <c r="L160" i="5"/>
  <c r="J160" i="5"/>
  <c r="G160" i="5"/>
  <c r="N159" i="5"/>
  <c r="L159" i="5"/>
  <c r="J159" i="5"/>
  <c r="G159" i="5"/>
  <c r="N158" i="5"/>
  <c r="L158" i="5"/>
  <c r="J158" i="5"/>
  <c r="G158" i="5"/>
  <c r="N157" i="5"/>
  <c r="L157" i="5"/>
  <c r="J157" i="5"/>
  <c r="G157" i="5"/>
  <c r="N156" i="5"/>
  <c r="L156" i="5"/>
  <c r="J156" i="5"/>
  <c r="G156" i="5"/>
  <c r="N155" i="5"/>
  <c r="L155" i="5"/>
  <c r="J155" i="5"/>
  <c r="G155" i="5"/>
  <c r="U154" i="5"/>
  <c r="N154" i="5"/>
  <c r="L154" i="5"/>
  <c r="J154" i="5"/>
  <c r="G154" i="5"/>
  <c r="U153" i="5"/>
  <c r="N153" i="5"/>
  <c r="L153" i="5"/>
  <c r="J153" i="5"/>
  <c r="G153" i="5"/>
  <c r="N152" i="5"/>
  <c r="L152" i="5"/>
  <c r="J152" i="5"/>
  <c r="G152" i="5"/>
  <c r="N151" i="5"/>
  <c r="L151" i="5"/>
  <c r="J151" i="5"/>
  <c r="G151" i="5"/>
  <c r="U150" i="5"/>
  <c r="N150" i="5"/>
  <c r="L150" i="5"/>
  <c r="J150" i="5"/>
  <c r="G150" i="5"/>
  <c r="U149" i="5"/>
  <c r="N149" i="5"/>
  <c r="L149" i="5"/>
  <c r="J149" i="5"/>
  <c r="G149" i="5"/>
  <c r="N148" i="5"/>
  <c r="L148" i="5"/>
  <c r="J148" i="5"/>
  <c r="G148" i="5"/>
  <c r="N147" i="5"/>
  <c r="L147" i="5"/>
  <c r="J147" i="5"/>
  <c r="G147" i="5"/>
  <c r="U146" i="5"/>
  <c r="N146" i="5"/>
  <c r="L146" i="5"/>
  <c r="J146" i="5"/>
  <c r="G146" i="5"/>
  <c r="N145" i="5"/>
  <c r="L145" i="5"/>
  <c r="J145" i="5"/>
  <c r="G145" i="5"/>
  <c r="N144" i="5"/>
  <c r="L144" i="5"/>
  <c r="J144" i="5"/>
  <c r="G144" i="5"/>
  <c r="S143" i="5"/>
  <c r="N143" i="5"/>
  <c r="L143" i="5"/>
  <c r="J143" i="5"/>
  <c r="G143" i="5"/>
  <c r="N142" i="5"/>
  <c r="L142" i="5"/>
  <c r="J142" i="5"/>
  <c r="G142" i="5"/>
  <c r="N141" i="5"/>
  <c r="L141" i="5"/>
  <c r="J141" i="5"/>
  <c r="G141" i="5"/>
  <c r="N140" i="5"/>
  <c r="L140" i="5"/>
  <c r="J140" i="5"/>
  <c r="G140" i="5"/>
  <c r="N139" i="5"/>
  <c r="L139" i="5"/>
  <c r="J139" i="5"/>
  <c r="G139" i="5"/>
  <c r="N138" i="5"/>
  <c r="L138" i="5"/>
  <c r="J138" i="5"/>
  <c r="G138" i="5"/>
  <c r="S137" i="5"/>
  <c r="N137" i="5"/>
  <c r="L137" i="5"/>
  <c r="J137" i="5"/>
  <c r="G137" i="5"/>
  <c r="N136" i="5"/>
  <c r="L136" i="5"/>
  <c r="J136" i="5"/>
  <c r="G136" i="5"/>
  <c r="N135" i="5"/>
  <c r="L135" i="5"/>
  <c r="J135" i="5"/>
  <c r="G135" i="5"/>
  <c r="N134" i="5"/>
  <c r="L134" i="5"/>
  <c r="J134" i="5"/>
  <c r="G134" i="5"/>
  <c r="U133" i="5"/>
  <c r="N133" i="5"/>
  <c r="L133" i="5"/>
  <c r="J133" i="5"/>
  <c r="G133" i="5"/>
  <c r="N132" i="5"/>
  <c r="L132" i="5"/>
  <c r="J132" i="5"/>
  <c r="G132" i="5"/>
  <c r="U131" i="5"/>
  <c r="N131" i="5"/>
  <c r="L131" i="5"/>
  <c r="J131" i="5"/>
  <c r="G131" i="5"/>
  <c r="N130" i="5"/>
  <c r="L130" i="5"/>
  <c r="J130" i="5"/>
  <c r="G130" i="5"/>
  <c r="N129" i="5"/>
  <c r="L129" i="5"/>
  <c r="J129" i="5"/>
  <c r="G129" i="5"/>
  <c r="U128" i="5"/>
  <c r="S128" i="5"/>
  <c r="N128" i="5"/>
  <c r="L128" i="5"/>
  <c r="J128" i="5"/>
  <c r="G128" i="5"/>
  <c r="N127" i="5"/>
  <c r="L127" i="5"/>
  <c r="J127" i="5"/>
  <c r="G127" i="5"/>
  <c r="N126" i="5"/>
  <c r="L126" i="5"/>
  <c r="J126" i="5"/>
  <c r="G126" i="5"/>
  <c r="N125" i="5"/>
  <c r="L125" i="5"/>
  <c r="J125" i="5"/>
  <c r="G125" i="5"/>
  <c r="N124" i="5"/>
  <c r="L124" i="5"/>
  <c r="J124" i="5"/>
  <c r="G124" i="5"/>
  <c r="N123" i="5"/>
  <c r="L123" i="5"/>
  <c r="J123" i="5"/>
  <c r="G123" i="5"/>
  <c r="N122" i="5"/>
  <c r="L122" i="5"/>
  <c r="J122" i="5"/>
  <c r="G122" i="5"/>
  <c r="U121" i="5"/>
  <c r="N121" i="5"/>
  <c r="L121" i="5"/>
  <c r="J121" i="5"/>
  <c r="G121" i="5"/>
  <c r="N120" i="5"/>
  <c r="L120" i="5"/>
  <c r="J120" i="5"/>
  <c r="G120" i="5"/>
  <c r="N119" i="5"/>
  <c r="L119" i="5"/>
  <c r="J119" i="5"/>
  <c r="G119" i="5"/>
  <c r="U118" i="5"/>
  <c r="N118" i="5"/>
  <c r="L118" i="5"/>
  <c r="J118" i="5"/>
  <c r="G118" i="5"/>
  <c r="N117" i="5"/>
  <c r="L117" i="5"/>
  <c r="J117" i="5"/>
  <c r="G117" i="5"/>
  <c r="N116" i="5"/>
  <c r="L116" i="5"/>
  <c r="J116" i="5"/>
  <c r="G116" i="5"/>
  <c r="N115" i="5"/>
  <c r="L115" i="5"/>
  <c r="J115" i="5"/>
  <c r="G115" i="5"/>
  <c r="N114" i="5"/>
  <c r="L114" i="5"/>
  <c r="J114" i="5"/>
  <c r="G114" i="5"/>
  <c r="N113" i="5"/>
  <c r="L113" i="5"/>
  <c r="J113" i="5"/>
  <c r="G113" i="5"/>
  <c r="N112" i="5"/>
  <c r="L112" i="5"/>
  <c r="J112" i="5"/>
  <c r="G112" i="5"/>
  <c r="S111" i="5"/>
  <c r="N111" i="5"/>
  <c r="L111" i="5"/>
  <c r="J111" i="5"/>
  <c r="G111" i="5"/>
  <c r="N110" i="5"/>
  <c r="L110" i="5"/>
  <c r="J110" i="5"/>
  <c r="G110" i="5"/>
  <c r="N109" i="5"/>
  <c r="L109" i="5"/>
  <c r="J109" i="5"/>
  <c r="G109" i="5"/>
  <c r="N108" i="5"/>
  <c r="L108" i="5"/>
  <c r="J108" i="5"/>
  <c r="G108" i="5"/>
  <c r="U107" i="5"/>
  <c r="N107" i="5"/>
  <c r="L107" i="5"/>
  <c r="J107" i="5"/>
  <c r="G107" i="5"/>
  <c r="N106" i="5"/>
  <c r="L106" i="5"/>
  <c r="J106" i="5"/>
  <c r="G106" i="5"/>
  <c r="N105" i="5"/>
  <c r="L105" i="5"/>
  <c r="J105" i="5"/>
  <c r="G105" i="5"/>
  <c r="U104" i="5"/>
  <c r="S104" i="5"/>
  <c r="N104" i="5"/>
  <c r="L104" i="5"/>
  <c r="J104" i="5"/>
  <c r="G104" i="5"/>
  <c r="U103" i="5"/>
  <c r="N103" i="5"/>
  <c r="L103" i="5"/>
  <c r="J103" i="5"/>
  <c r="G103" i="5"/>
  <c r="N102" i="5"/>
  <c r="L102" i="5"/>
  <c r="J102" i="5"/>
  <c r="G102" i="5"/>
  <c r="N101" i="5"/>
  <c r="L101" i="5"/>
  <c r="J101" i="5"/>
  <c r="G101" i="5"/>
  <c r="N100" i="5"/>
  <c r="L100" i="5"/>
  <c r="J100" i="5"/>
  <c r="G100" i="5"/>
  <c r="U99" i="5"/>
  <c r="S99" i="5"/>
  <c r="N99" i="5"/>
  <c r="L99" i="5"/>
  <c r="J99" i="5"/>
  <c r="G99" i="5"/>
  <c r="N98" i="5"/>
  <c r="L98" i="5"/>
  <c r="J98" i="5"/>
  <c r="G98" i="5"/>
  <c r="N97" i="5"/>
  <c r="L97" i="5"/>
  <c r="J97" i="5"/>
  <c r="G97" i="5"/>
  <c r="S96" i="5"/>
  <c r="N96" i="5"/>
  <c r="L96" i="5"/>
  <c r="J96" i="5"/>
  <c r="G96" i="5"/>
  <c r="N95" i="5"/>
  <c r="L95" i="5"/>
  <c r="J95" i="5"/>
  <c r="G95" i="5"/>
  <c r="N94" i="5"/>
  <c r="L94" i="5"/>
  <c r="J94" i="5"/>
  <c r="G94" i="5"/>
  <c r="N93" i="5"/>
  <c r="L93" i="5"/>
  <c r="J93" i="5"/>
  <c r="G93" i="5"/>
  <c r="N92" i="5"/>
  <c r="L92" i="5"/>
  <c r="J92" i="5"/>
  <c r="G92" i="5"/>
  <c r="S91" i="5"/>
  <c r="N91" i="5"/>
  <c r="L91" i="5"/>
  <c r="J91" i="5"/>
  <c r="G91" i="5"/>
  <c r="N90" i="5"/>
  <c r="L90" i="5"/>
  <c r="J90" i="5"/>
  <c r="G90" i="5"/>
  <c r="N89" i="5"/>
  <c r="L89" i="5"/>
  <c r="J89" i="5"/>
  <c r="G89" i="5"/>
  <c r="N88" i="5"/>
  <c r="L88" i="5"/>
  <c r="J88" i="5"/>
  <c r="G88" i="5"/>
  <c r="N87" i="5"/>
  <c r="L87" i="5"/>
  <c r="J87" i="5"/>
  <c r="G87" i="5"/>
  <c r="N86" i="5"/>
  <c r="L86" i="5"/>
  <c r="J86" i="5"/>
  <c r="G86" i="5"/>
  <c r="N85" i="5"/>
  <c r="L85" i="5"/>
  <c r="J85" i="5"/>
  <c r="G85" i="5"/>
  <c r="N84" i="5"/>
  <c r="L84" i="5"/>
  <c r="J84" i="5"/>
  <c r="G84" i="5"/>
  <c r="U83" i="5"/>
  <c r="S83" i="5"/>
  <c r="N83" i="5"/>
  <c r="L83" i="5"/>
  <c r="J83" i="5"/>
  <c r="G83" i="5"/>
  <c r="N82" i="5"/>
  <c r="L82" i="5"/>
  <c r="J82" i="5"/>
  <c r="G82" i="5"/>
  <c r="S81" i="5"/>
  <c r="N81" i="5"/>
  <c r="L81" i="5"/>
  <c r="J81" i="5"/>
  <c r="G81" i="5"/>
  <c r="U80" i="5"/>
  <c r="S80" i="5"/>
  <c r="N80" i="5"/>
  <c r="L80" i="5"/>
  <c r="J80" i="5"/>
  <c r="G80" i="5"/>
  <c r="N79" i="5"/>
  <c r="L79" i="5"/>
  <c r="J79" i="5"/>
  <c r="G79" i="5"/>
  <c r="N78" i="5"/>
  <c r="L78" i="5"/>
  <c r="J78" i="5"/>
  <c r="G78" i="5"/>
  <c r="N77" i="5"/>
  <c r="L77" i="5"/>
  <c r="J77" i="5"/>
  <c r="G77" i="5"/>
  <c r="N76" i="5"/>
  <c r="L76" i="5"/>
  <c r="J76" i="5"/>
  <c r="G76" i="5"/>
  <c r="N75" i="5"/>
  <c r="L75" i="5"/>
  <c r="J75" i="5"/>
  <c r="G75" i="5"/>
  <c r="N74" i="5"/>
  <c r="L74" i="5"/>
  <c r="J74" i="5"/>
  <c r="G74" i="5"/>
  <c r="N73" i="5"/>
  <c r="L73" i="5"/>
  <c r="J73" i="5"/>
  <c r="G73" i="5"/>
  <c r="U72" i="5"/>
  <c r="N72" i="5"/>
  <c r="L72" i="5"/>
  <c r="J72" i="5"/>
  <c r="G72" i="5"/>
  <c r="N71" i="5"/>
  <c r="L71" i="5"/>
  <c r="J71" i="5"/>
  <c r="G71" i="5"/>
  <c r="N70" i="5"/>
  <c r="L70" i="5"/>
  <c r="J70" i="5"/>
  <c r="G70" i="5"/>
  <c r="N69" i="5"/>
  <c r="L69" i="5"/>
  <c r="J69" i="5"/>
  <c r="G69" i="5"/>
  <c r="N68" i="5"/>
  <c r="L68" i="5"/>
  <c r="J68" i="5"/>
  <c r="G68" i="5"/>
  <c r="N67" i="5"/>
  <c r="L67" i="5"/>
  <c r="J67" i="5"/>
  <c r="G67" i="5"/>
  <c r="N66" i="5"/>
  <c r="L66" i="5"/>
  <c r="J66" i="5"/>
  <c r="G66" i="5"/>
  <c r="N65" i="5"/>
  <c r="L65" i="5"/>
  <c r="J65" i="5"/>
  <c r="G65" i="5"/>
  <c r="U64" i="5"/>
  <c r="S64" i="5"/>
  <c r="N64" i="5"/>
  <c r="L64" i="5"/>
  <c r="J64" i="5"/>
  <c r="G64" i="5"/>
  <c r="N63" i="5"/>
  <c r="L63" i="5"/>
  <c r="J63" i="5"/>
  <c r="G63" i="5"/>
  <c r="S62" i="5"/>
  <c r="N62" i="5"/>
  <c r="L62" i="5"/>
  <c r="J62" i="5"/>
  <c r="G62" i="5"/>
  <c r="N61" i="5"/>
  <c r="L61" i="5"/>
  <c r="J61" i="5"/>
  <c r="G61" i="5"/>
  <c r="N60" i="5"/>
  <c r="L60" i="5"/>
  <c r="J60" i="5"/>
  <c r="G60" i="5"/>
  <c r="U59" i="5"/>
  <c r="N59" i="5"/>
  <c r="L59" i="5"/>
  <c r="J59" i="5"/>
  <c r="G59" i="5"/>
  <c r="N58" i="5"/>
  <c r="L58" i="5"/>
  <c r="J58" i="5"/>
  <c r="G58" i="5"/>
  <c r="N57" i="5"/>
  <c r="L57" i="5"/>
  <c r="J57" i="5"/>
  <c r="G57" i="5"/>
  <c r="N56" i="5"/>
  <c r="L56" i="5"/>
  <c r="J56" i="5"/>
  <c r="G56" i="5"/>
  <c r="U55" i="5"/>
  <c r="N55" i="5"/>
  <c r="L55" i="5"/>
  <c r="J55" i="5"/>
  <c r="G55" i="5"/>
  <c r="N54" i="5"/>
  <c r="L54" i="5"/>
  <c r="J54" i="5"/>
  <c r="G54" i="5"/>
  <c r="N53" i="5"/>
  <c r="L53" i="5"/>
  <c r="J53" i="5"/>
  <c r="G53" i="5"/>
  <c r="N52" i="5"/>
  <c r="L52" i="5"/>
  <c r="J52" i="5"/>
  <c r="G52" i="5"/>
  <c r="U51" i="5"/>
  <c r="N51" i="5"/>
  <c r="L51" i="5"/>
  <c r="J51" i="5"/>
  <c r="G51" i="5"/>
  <c r="N50" i="5"/>
  <c r="L50" i="5"/>
  <c r="J50" i="5"/>
  <c r="G50" i="5"/>
  <c r="N49" i="5"/>
  <c r="L49" i="5"/>
  <c r="J49" i="5"/>
  <c r="G49" i="5"/>
  <c r="U48" i="5"/>
  <c r="N48" i="5"/>
  <c r="L48" i="5"/>
  <c r="J48" i="5"/>
  <c r="G48" i="5"/>
  <c r="N47" i="5"/>
  <c r="L47" i="5"/>
  <c r="J47" i="5"/>
  <c r="G47" i="5"/>
  <c r="U46" i="5"/>
  <c r="N46" i="5"/>
  <c r="L46" i="5"/>
  <c r="J46" i="5"/>
  <c r="G46" i="5"/>
  <c r="N45" i="5"/>
  <c r="L45" i="5"/>
  <c r="J45" i="5"/>
  <c r="G45" i="5"/>
  <c r="N44" i="5"/>
  <c r="L44" i="5"/>
  <c r="J44" i="5"/>
  <c r="G44" i="5"/>
  <c r="N43" i="5"/>
  <c r="L43" i="5"/>
  <c r="J43" i="5"/>
  <c r="G43" i="5"/>
  <c r="N42" i="5"/>
  <c r="L42" i="5"/>
  <c r="J42" i="5"/>
  <c r="G42" i="5"/>
  <c r="N41" i="5"/>
  <c r="L41" i="5"/>
  <c r="J41" i="5"/>
  <c r="G41" i="5"/>
  <c r="N40" i="5"/>
  <c r="L40" i="5"/>
  <c r="J40" i="5"/>
  <c r="G40" i="5"/>
  <c r="U39" i="5"/>
  <c r="S39" i="5"/>
  <c r="N39" i="5"/>
  <c r="L39" i="5"/>
  <c r="J39" i="5"/>
  <c r="G39" i="5"/>
  <c r="N38" i="5"/>
  <c r="L38" i="5"/>
  <c r="J38" i="5"/>
  <c r="G38" i="5"/>
  <c r="S37" i="5"/>
  <c r="N37" i="5"/>
  <c r="L37" i="5"/>
  <c r="J37" i="5"/>
  <c r="G37" i="5"/>
  <c r="N36" i="5"/>
  <c r="L36" i="5"/>
  <c r="J36" i="5"/>
  <c r="G36" i="5"/>
  <c r="U35" i="5"/>
  <c r="N35" i="5"/>
  <c r="L35" i="5"/>
  <c r="J35" i="5"/>
  <c r="G35" i="5"/>
  <c r="N34" i="5"/>
  <c r="L34" i="5"/>
  <c r="J34" i="5"/>
  <c r="G34" i="5"/>
  <c r="N33" i="5"/>
  <c r="L33" i="5"/>
  <c r="J33" i="5"/>
  <c r="G33" i="5"/>
  <c r="S32" i="5"/>
  <c r="N32" i="5"/>
  <c r="L32" i="5"/>
  <c r="J32" i="5"/>
  <c r="G32" i="5"/>
  <c r="U31" i="5"/>
  <c r="N31" i="5"/>
  <c r="L31" i="5"/>
  <c r="J31" i="5"/>
  <c r="G31" i="5"/>
  <c r="N30" i="5"/>
  <c r="L30" i="5"/>
  <c r="J30" i="5"/>
  <c r="G30" i="5"/>
  <c r="S29" i="5"/>
  <c r="N29" i="5"/>
  <c r="L29" i="5"/>
  <c r="J29" i="5"/>
  <c r="G29" i="5"/>
  <c r="N28" i="5"/>
  <c r="L28" i="5"/>
  <c r="J28" i="5"/>
  <c r="G28" i="5"/>
  <c r="N27" i="5"/>
  <c r="L27" i="5"/>
  <c r="J27" i="5"/>
  <c r="G27" i="5"/>
  <c r="N26" i="5"/>
  <c r="L26" i="5"/>
  <c r="J26" i="5"/>
  <c r="G26" i="5"/>
  <c r="N25" i="5"/>
  <c r="L25" i="5"/>
  <c r="J25" i="5"/>
  <c r="G25" i="5"/>
  <c r="U24" i="5"/>
  <c r="S24" i="5"/>
  <c r="N24" i="5"/>
  <c r="L24" i="5"/>
  <c r="J24" i="5"/>
  <c r="G24" i="5"/>
  <c r="N23" i="5"/>
  <c r="L23" i="5"/>
  <c r="J23" i="5"/>
  <c r="G23" i="5"/>
  <c r="N22" i="5"/>
  <c r="L22" i="5"/>
  <c r="J22" i="5"/>
  <c r="G22" i="5"/>
  <c r="N21" i="5"/>
  <c r="L21" i="5"/>
  <c r="J21" i="5"/>
  <c r="G21" i="5"/>
  <c r="N20" i="5"/>
  <c r="L20" i="5"/>
  <c r="J20" i="5"/>
  <c r="G20" i="5"/>
  <c r="N19" i="5"/>
  <c r="L19" i="5"/>
  <c r="J19" i="5"/>
  <c r="G19" i="5"/>
  <c r="N18" i="5"/>
  <c r="L18" i="5"/>
  <c r="J18" i="5"/>
  <c r="G18" i="5"/>
  <c r="N17" i="5"/>
  <c r="L17" i="5"/>
  <c r="J17" i="5"/>
  <c r="G17" i="5"/>
  <c r="N16" i="5"/>
  <c r="L16" i="5"/>
  <c r="J16" i="5"/>
  <c r="G16" i="5"/>
  <c r="N15" i="5"/>
  <c r="L15" i="5"/>
  <c r="J15" i="5"/>
  <c r="G15" i="5"/>
  <c r="N14" i="5"/>
  <c r="L14" i="5"/>
  <c r="J14" i="5"/>
  <c r="G14" i="5"/>
  <c r="U13" i="5"/>
  <c r="S13" i="5"/>
  <c r="N13" i="5"/>
  <c r="L13" i="5"/>
  <c r="J13" i="5"/>
  <c r="G13" i="5"/>
  <c r="U12" i="5"/>
  <c r="N12" i="5"/>
  <c r="L12" i="5"/>
  <c r="J12" i="5"/>
  <c r="G12" i="5"/>
  <c r="N11" i="5"/>
  <c r="L11" i="5"/>
  <c r="J11" i="5"/>
  <c r="G11" i="5"/>
  <c r="N10" i="5"/>
  <c r="L10" i="5"/>
  <c r="J10" i="5"/>
  <c r="G10" i="5"/>
  <c r="S9" i="5"/>
  <c r="N9" i="5"/>
  <c r="L9" i="5"/>
  <c r="J9" i="5"/>
  <c r="G9" i="5"/>
  <c r="Q225" i="2"/>
  <c r="P225" i="2"/>
  <c r="N225" i="2"/>
  <c r="L225" i="2"/>
  <c r="J225" i="2"/>
  <c r="G225" i="2"/>
  <c r="Q224" i="2"/>
  <c r="P224" i="2"/>
  <c r="N224" i="2"/>
  <c r="L224" i="2"/>
  <c r="J224" i="2"/>
  <c r="G224" i="2"/>
  <c r="Q223" i="2"/>
  <c r="P223" i="2"/>
  <c r="N223" i="2"/>
  <c r="L223" i="2"/>
  <c r="J223" i="2"/>
  <c r="G223" i="2"/>
  <c r="Q222" i="2"/>
  <c r="P222" i="2"/>
  <c r="N222" i="2"/>
  <c r="L222" i="2"/>
  <c r="J222" i="2"/>
  <c r="G222" i="2"/>
  <c r="Q221" i="2"/>
  <c r="P221" i="2"/>
  <c r="N221" i="2"/>
  <c r="L221" i="2"/>
  <c r="J221" i="2"/>
  <c r="G221" i="2"/>
  <c r="Q220" i="2"/>
  <c r="P220" i="2"/>
  <c r="N220" i="2"/>
  <c r="L220" i="2"/>
  <c r="J220" i="2"/>
  <c r="G220" i="2"/>
  <c r="Q219" i="2"/>
  <c r="P219" i="2"/>
  <c r="N219" i="2"/>
  <c r="L219" i="2"/>
  <c r="J219" i="2"/>
  <c r="G219" i="2"/>
  <c r="Q218" i="2"/>
  <c r="P218" i="2"/>
  <c r="N218" i="2"/>
  <c r="L218" i="2"/>
  <c r="J218" i="2"/>
  <c r="G218" i="2"/>
  <c r="Q217" i="2"/>
  <c r="P217" i="2"/>
  <c r="N217" i="2"/>
  <c r="L217" i="2"/>
  <c r="J217" i="2"/>
  <c r="G217" i="2"/>
  <c r="Q216" i="2"/>
  <c r="P216" i="2"/>
  <c r="N216" i="2"/>
  <c r="L216" i="2"/>
  <c r="J216" i="2"/>
  <c r="G216" i="2"/>
  <c r="Q215" i="2"/>
  <c r="P215" i="2"/>
  <c r="N215" i="2"/>
  <c r="L215" i="2"/>
  <c r="J215" i="2"/>
  <c r="G215" i="2"/>
  <c r="Q214" i="2"/>
  <c r="P214" i="2"/>
  <c r="N214" i="2"/>
  <c r="L214" i="2"/>
  <c r="J214" i="2"/>
  <c r="G214" i="2"/>
  <c r="Q213" i="2"/>
  <c r="P213" i="2"/>
  <c r="N213" i="2"/>
  <c r="L213" i="2"/>
  <c r="J213" i="2"/>
  <c r="G213" i="2"/>
  <c r="Q212" i="2"/>
  <c r="P212" i="2"/>
  <c r="N212" i="2"/>
  <c r="L212" i="2"/>
  <c r="J212" i="2"/>
  <c r="G212" i="2"/>
  <c r="Q211" i="2"/>
  <c r="P211" i="2"/>
  <c r="N211" i="2"/>
  <c r="L211" i="2"/>
  <c r="J211" i="2"/>
  <c r="G211" i="2"/>
  <c r="Q210" i="2"/>
  <c r="P210" i="2"/>
  <c r="N210" i="2"/>
  <c r="L210" i="2"/>
  <c r="J210" i="2"/>
  <c r="G210" i="2"/>
  <c r="Q209" i="2"/>
  <c r="P209" i="2"/>
  <c r="N209" i="2"/>
  <c r="L209" i="2"/>
  <c r="J209" i="2"/>
  <c r="G209" i="2"/>
  <c r="Q208" i="2"/>
  <c r="P208" i="2"/>
  <c r="N208" i="2"/>
  <c r="L208" i="2"/>
  <c r="J208" i="2"/>
  <c r="G208" i="2"/>
  <c r="Q207" i="2"/>
  <c r="P207" i="2"/>
  <c r="N207" i="2"/>
  <c r="L207" i="2"/>
  <c r="J207" i="2"/>
  <c r="G207" i="2"/>
  <c r="Q206" i="2"/>
  <c r="P206" i="2"/>
  <c r="N206" i="2"/>
  <c r="L206" i="2"/>
  <c r="J206" i="2"/>
  <c r="G206" i="2"/>
  <c r="Q205" i="2"/>
  <c r="P205" i="2"/>
  <c r="N205" i="2"/>
  <c r="L205" i="2"/>
  <c r="J205" i="2"/>
  <c r="G205" i="2"/>
  <c r="Q204" i="2"/>
  <c r="P204" i="2"/>
  <c r="N204" i="2"/>
  <c r="L204" i="2"/>
  <c r="J204" i="2"/>
  <c r="G204" i="2"/>
  <c r="Q203" i="2"/>
  <c r="P203" i="2"/>
  <c r="N203" i="2"/>
  <c r="L203" i="2"/>
  <c r="J203" i="2"/>
  <c r="G203" i="2"/>
  <c r="Q202" i="2"/>
  <c r="P202" i="2"/>
  <c r="N202" i="2"/>
  <c r="L202" i="2"/>
  <c r="J202" i="2"/>
  <c r="G202" i="2"/>
  <c r="Q201" i="2"/>
  <c r="P201" i="2"/>
  <c r="N201" i="2"/>
  <c r="L201" i="2"/>
  <c r="J201" i="2"/>
  <c r="G201" i="2"/>
  <c r="Q200" i="2"/>
  <c r="P200" i="2"/>
  <c r="N200" i="2"/>
  <c r="L200" i="2"/>
  <c r="J200" i="2"/>
  <c r="G200" i="2"/>
  <c r="Q199" i="2"/>
  <c r="P199" i="2"/>
  <c r="N199" i="2"/>
  <c r="L199" i="2"/>
  <c r="J199" i="2"/>
  <c r="G199" i="2"/>
  <c r="Q198" i="2"/>
  <c r="P198" i="2"/>
  <c r="N198" i="2"/>
  <c r="L198" i="2"/>
  <c r="J198" i="2"/>
  <c r="G198" i="2"/>
  <c r="Q197" i="2"/>
  <c r="P197" i="2"/>
  <c r="N197" i="2"/>
  <c r="L197" i="2"/>
  <c r="J197" i="2"/>
  <c r="G197" i="2"/>
  <c r="Q196" i="2"/>
  <c r="P196" i="2"/>
  <c r="N196" i="2"/>
  <c r="L196" i="2"/>
  <c r="J196" i="2"/>
  <c r="G196" i="2"/>
  <c r="Q195" i="2"/>
  <c r="P195" i="2"/>
  <c r="N195" i="2"/>
  <c r="L195" i="2"/>
  <c r="J195" i="2"/>
  <c r="G195" i="2"/>
  <c r="Q194" i="2"/>
  <c r="P194" i="2"/>
  <c r="N194" i="2"/>
  <c r="L194" i="2"/>
  <c r="J194" i="2"/>
  <c r="G194" i="2"/>
  <c r="Q193" i="2"/>
  <c r="P193" i="2"/>
  <c r="N193" i="2"/>
  <c r="L193" i="2"/>
  <c r="J193" i="2"/>
  <c r="G193" i="2"/>
  <c r="Q192" i="2"/>
  <c r="P192" i="2"/>
  <c r="N192" i="2"/>
  <c r="L192" i="2"/>
  <c r="J192" i="2"/>
  <c r="G192" i="2"/>
  <c r="Q191" i="2"/>
  <c r="P191" i="2"/>
  <c r="N191" i="2"/>
  <c r="L191" i="2"/>
  <c r="J191" i="2"/>
  <c r="G191" i="2"/>
  <c r="Q190" i="2"/>
  <c r="P190" i="2"/>
  <c r="N190" i="2"/>
  <c r="L190" i="2"/>
  <c r="J190" i="2"/>
  <c r="G190" i="2"/>
  <c r="Q189" i="2"/>
  <c r="P189" i="2"/>
  <c r="N189" i="2"/>
  <c r="L189" i="2"/>
  <c r="J189" i="2"/>
  <c r="G189" i="2"/>
  <c r="Q188" i="2"/>
  <c r="P188" i="2"/>
  <c r="N188" i="2"/>
  <c r="L188" i="2"/>
  <c r="J188" i="2"/>
  <c r="G188" i="2"/>
  <c r="Q187" i="2"/>
  <c r="P187" i="2"/>
  <c r="N187" i="2"/>
  <c r="L187" i="2"/>
  <c r="J187" i="2"/>
  <c r="G187" i="2"/>
  <c r="Q186" i="2"/>
  <c r="P186" i="2"/>
  <c r="N186" i="2"/>
  <c r="L186" i="2"/>
  <c r="J186" i="2"/>
  <c r="G186" i="2"/>
  <c r="Q185" i="2"/>
  <c r="P185" i="2"/>
  <c r="N185" i="2"/>
  <c r="L185" i="2"/>
  <c r="J185" i="2"/>
  <c r="G185" i="2"/>
  <c r="Q184" i="2"/>
  <c r="P184" i="2"/>
  <c r="N184" i="2"/>
  <c r="L184" i="2"/>
  <c r="J184" i="2"/>
  <c r="G184" i="2"/>
  <c r="Q183" i="2"/>
  <c r="P183" i="2"/>
  <c r="N183" i="2"/>
  <c r="L183" i="2"/>
  <c r="J183" i="2"/>
  <c r="G183" i="2"/>
  <c r="Q182" i="2"/>
  <c r="P182" i="2"/>
  <c r="N182" i="2"/>
  <c r="L182" i="2"/>
  <c r="J182" i="2"/>
  <c r="G182" i="2"/>
  <c r="Q181" i="2"/>
  <c r="P181" i="2"/>
  <c r="N181" i="2"/>
  <c r="L181" i="2"/>
  <c r="J181" i="2"/>
  <c r="G181" i="2"/>
  <c r="Q180" i="2"/>
  <c r="P180" i="2"/>
  <c r="N180" i="2"/>
  <c r="L180" i="2"/>
  <c r="J180" i="2"/>
  <c r="G180" i="2"/>
  <c r="Q179" i="2"/>
  <c r="P179" i="2"/>
  <c r="N179" i="2"/>
  <c r="L179" i="2"/>
  <c r="J179" i="2"/>
  <c r="G179" i="2"/>
  <c r="Q178" i="2"/>
  <c r="P178" i="2"/>
  <c r="N178" i="2"/>
  <c r="L178" i="2"/>
  <c r="J178" i="2"/>
  <c r="G178" i="2"/>
  <c r="Q177" i="2"/>
  <c r="P177" i="2"/>
  <c r="N177" i="2"/>
  <c r="L177" i="2"/>
  <c r="J177" i="2"/>
  <c r="G177" i="2"/>
  <c r="Q176" i="2"/>
  <c r="P176" i="2"/>
  <c r="N176" i="2"/>
  <c r="L176" i="2"/>
  <c r="J176" i="2"/>
  <c r="G176" i="2"/>
  <c r="Q175" i="2"/>
  <c r="P175" i="2"/>
  <c r="N175" i="2"/>
  <c r="L175" i="2"/>
  <c r="J175" i="2"/>
  <c r="G175" i="2"/>
  <c r="Q174" i="2"/>
  <c r="P174" i="2"/>
  <c r="N174" i="2"/>
  <c r="L174" i="2"/>
  <c r="J174" i="2"/>
  <c r="G174" i="2"/>
  <c r="Q173" i="2"/>
  <c r="P173" i="2"/>
  <c r="N173" i="2"/>
  <c r="L173" i="2"/>
  <c r="J173" i="2"/>
  <c r="G173" i="2"/>
  <c r="Q172" i="2"/>
  <c r="P172" i="2"/>
  <c r="N172" i="2"/>
  <c r="L172" i="2"/>
  <c r="J172" i="2"/>
  <c r="G172" i="2"/>
  <c r="Q171" i="2"/>
  <c r="P171" i="2"/>
  <c r="N171" i="2"/>
  <c r="L171" i="2"/>
  <c r="J171" i="2"/>
  <c r="G171" i="2"/>
  <c r="Q170" i="2"/>
  <c r="P170" i="2"/>
  <c r="N170" i="2"/>
  <c r="L170" i="2"/>
  <c r="J170" i="2"/>
  <c r="G170" i="2"/>
  <c r="Q169" i="2"/>
  <c r="P169" i="2"/>
  <c r="N169" i="2"/>
  <c r="L169" i="2"/>
  <c r="J169" i="2"/>
  <c r="G169" i="2"/>
  <c r="Q168" i="2"/>
  <c r="P168" i="2"/>
  <c r="N168" i="2"/>
  <c r="L168" i="2"/>
  <c r="J168" i="2"/>
  <c r="G168" i="2"/>
  <c r="Q167" i="2"/>
  <c r="P167" i="2"/>
  <c r="N167" i="2"/>
  <c r="L167" i="2"/>
  <c r="J167" i="2"/>
  <c r="G167" i="2"/>
  <c r="Q166" i="2"/>
  <c r="P166" i="2"/>
  <c r="N166" i="2"/>
  <c r="L166" i="2"/>
  <c r="J166" i="2"/>
  <c r="G166" i="2"/>
  <c r="Q165" i="2"/>
  <c r="P165" i="2"/>
  <c r="N165" i="2"/>
  <c r="L165" i="2"/>
  <c r="J165" i="2"/>
  <c r="G165" i="2"/>
  <c r="Q164" i="2"/>
  <c r="P164" i="2"/>
  <c r="N164" i="2"/>
  <c r="L164" i="2"/>
  <c r="J164" i="2"/>
  <c r="G164" i="2"/>
  <c r="Q163" i="2"/>
  <c r="P163" i="2"/>
  <c r="N163" i="2"/>
  <c r="L163" i="2"/>
  <c r="J163" i="2"/>
  <c r="G163" i="2"/>
  <c r="Q162" i="2"/>
  <c r="P162" i="2"/>
  <c r="N162" i="2"/>
  <c r="L162" i="2"/>
  <c r="J162" i="2"/>
  <c r="G162" i="2"/>
  <c r="Q161" i="2"/>
  <c r="P161" i="2"/>
  <c r="N161" i="2"/>
  <c r="L161" i="2"/>
  <c r="J161" i="2"/>
  <c r="G161" i="2"/>
  <c r="Q160" i="2"/>
  <c r="P160" i="2"/>
  <c r="N160" i="2"/>
  <c r="L160" i="2"/>
  <c r="J160" i="2"/>
  <c r="G160" i="2"/>
  <c r="Q159" i="2"/>
  <c r="P159" i="2"/>
  <c r="N159" i="2"/>
  <c r="L159" i="2"/>
  <c r="J159" i="2"/>
  <c r="G159" i="2"/>
  <c r="Q158" i="2"/>
  <c r="P158" i="2"/>
  <c r="N158" i="2"/>
  <c r="L158" i="2"/>
  <c r="J158" i="2"/>
  <c r="G158" i="2"/>
  <c r="Q157" i="2"/>
  <c r="P157" i="2"/>
  <c r="N157" i="2"/>
  <c r="L157" i="2"/>
  <c r="J157" i="2"/>
  <c r="G157" i="2"/>
  <c r="Q156" i="2"/>
  <c r="P156" i="2"/>
  <c r="N156" i="2"/>
  <c r="L156" i="2"/>
  <c r="J156" i="2"/>
  <c r="G156" i="2"/>
  <c r="Q155" i="2"/>
  <c r="P155" i="2"/>
  <c r="N155" i="2"/>
  <c r="L155" i="2"/>
  <c r="J155" i="2"/>
  <c r="G155" i="2"/>
  <c r="Q154" i="2"/>
  <c r="P154" i="2"/>
  <c r="N154" i="2"/>
  <c r="L154" i="2"/>
  <c r="J154" i="2"/>
  <c r="G154" i="2"/>
  <c r="Q153" i="2"/>
  <c r="P153" i="2"/>
  <c r="N153" i="2"/>
  <c r="L153" i="2"/>
  <c r="J153" i="2"/>
  <c r="G153" i="2"/>
  <c r="Q152" i="2"/>
  <c r="P152" i="2"/>
  <c r="N152" i="2"/>
  <c r="L152" i="2"/>
  <c r="J152" i="2"/>
  <c r="G152" i="2"/>
  <c r="Q151" i="2"/>
  <c r="P151" i="2"/>
  <c r="N151" i="2"/>
  <c r="L151" i="2"/>
  <c r="J151" i="2"/>
  <c r="G151" i="2"/>
  <c r="Q150" i="2"/>
  <c r="P150" i="2"/>
  <c r="N150" i="2"/>
  <c r="L150" i="2"/>
  <c r="J150" i="2"/>
  <c r="G150" i="2"/>
  <c r="Q149" i="2"/>
  <c r="P149" i="2"/>
  <c r="N149" i="2"/>
  <c r="L149" i="2"/>
  <c r="J149" i="2"/>
  <c r="G149" i="2"/>
  <c r="Q148" i="2"/>
  <c r="P148" i="2"/>
  <c r="N148" i="2"/>
  <c r="L148" i="2"/>
  <c r="J148" i="2"/>
  <c r="G148" i="2"/>
  <c r="Q147" i="2"/>
  <c r="P147" i="2"/>
  <c r="N147" i="2"/>
  <c r="L147" i="2"/>
  <c r="J147" i="2"/>
  <c r="G147" i="2"/>
  <c r="Q146" i="2"/>
  <c r="P146" i="2"/>
  <c r="N146" i="2"/>
  <c r="L146" i="2"/>
  <c r="J146" i="2"/>
  <c r="G146" i="2"/>
  <c r="Q145" i="2"/>
  <c r="P145" i="2"/>
  <c r="N145" i="2"/>
  <c r="L145" i="2"/>
  <c r="J145" i="2"/>
  <c r="G145" i="2"/>
  <c r="Q144" i="2"/>
  <c r="P144" i="2"/>
  <c r="N144" i="2"/>
  <c r="L144" i="2"/>
  <c r="J144" i="2"/>
  <c r="G144" i="2"/>
  <c r="Q143" i="2"/>
  <c r="P143" i="2"/>
  <c r="N143" i="2"/>
  <c r="L143" i="2"/>
  <c r="J143" i="2"/>
  <c r="G143" i="2"/>
  <c r="Q142" i="2"/>
  <c r="P142" i="2"/>
  <c r="N142" i="2"/>
  <c r="L142" i="2"/>
  <c r="J142" i="2"/>
  <c r="G142" i="2"/>
  <c r="Q141" i="2"/>
  <c r="P141" i="2"/>
  <c r="N141" i="2"/>
  <c r="L141" i="2"/>
  <c r="J141" i="2"/>
  <c r="G141" i="2"/>
  <c r="Q140" i="2"/>
  <c r="P140" i="2"/>
  <c r="N140" i="2"/>
  <c r="L140" i="2"/>
  <c r="J140" i="2"/>
  <c r="G140" i="2"/>
  <c r="Q139" i="2"/>
  <c r="P139" i="2"/>
  <c r="N139" i="2"/>
  <c r="L139" i="2"/>
  <c r="J139" i="2"/>
  <c r="G139" i="2"/>
  <c r="Q138" i="2"/>
  <c r="P138" i="2"/>
  <c r="N138" i="2"/>
  <c r="L138" i="2"/>
  <c r="J138" i="2"/>
  <c r="G138" i="2"/>
  <c r="Q137" i="2"/>
  <c r="P137" i="2"/>
  <c r="N137" i="2"/>
  <c r="L137" i="2"/>
  <c r="J137" i="2"/>
  <c r="G137" i="2"/>
  <c r="Q136" i="2"/>
  <c r="P136" i="2"/>
  <c r="N136" i="2"/>
  <c r="L136" i="2"/>
  <c r="J136" i="2"/>
  <c r="G136" i="2"/>
  <c r="Q135" i="2"/>
  <c r="P135" i="2"/>
  <c r="N135" i="2"/>
  <c r="L135" i="2"/>
  <c r="J135" i="2"/>
  <c r="G135" i="2"/>
  <c r="Q134" i="2"/>
  <c r="P134" i="2"/>
  <c r="N134" i="2"/>
  <c r="L134" i="2"/>
  <c r="J134" i="2"/>
  <c r="G134" i="2"/>
  <c r="Q133" i="2"/>
  <c r="P133" i="2"/>
  <c r="N133" i="2"/>
  <c r="L133" i="2"/>
  <c r="J133" i="2"/>
  <c r="G133" i="2"/>
  <c r="Q132" i="2"/>
  <c r="P132" i="2"/>
  <c r="N132" i="2"/>
  <c r="L132" i="2"/>
  <c r="J132" i="2"/>
  <c r="G132" i="2"/>
  <c r="Q131" i="2"/>
  <c r="P131" i="2"/>
  <c r="N131" i="2"/>
  <c r="L131" i="2"/>
  <c r="J131" i="2"/>
  <c r="G131" i="2"/>
  <c r="Q130" i="2"/>
  <c r="P130" i="2"/>
  <c r="N130" i="2"/>
  <c r="L130" i="2"/>
  <c r="J130" i="2"/>
  <c r="G130" i="2"/>
  <c r="Q129" i="2"/>
  <c r="P129" i="2"/>
  <c r="N129" i="2"/>
  <c r="L129" i="2"/>
  <c r="J129" i="2"/>
  <c r="G129" i="2"/>
  <c r="Q128" i="2"/>
  <c r="P128" i="2"/>
  <c r="N128" i="2"/>
  <c r="L128" i="2"/>
  <c r="J128" i="2"/>
  <c r="G128" i="2"/>
  <c r="Q127" i="2"/>
  <c r="P127" i="2"/>
  <c r="N127" i="2"/>
  <c r="L127" i="2"/>
  <c r="J127" i="2"/>
  <c r="G127" i="2"/>
  <c r="Q126" i="2"/>
  <c r="P126" i="2"/>
  <c r="N126" i="2"/>
  <c r="L126" i="2"/>
  <c r="J126" i="2"/>
  <c r="G126" i="2"/>
  <c r="Q125" i="2"/>
  <c r="P125" i="2"/>
  <c r="N125" i="2"/>
  <c r="L125" i="2"/>
  <c r="J125" i="2"/>
  <c r="G125" i="2"/>
  <c r="Q124" i="2"/>
  <c r="P124" i="2"/>
  <c r="N124" i="2"/>
  <c r="L124" i="2"/>
  <c r="J124" i="2"/>
  <c r="G124" i="2"/>
  <c r="Q123" i="2"/>
  <c r="P123" i="2"/>
  <c r="N123" i="2"/>
  <c r="L123" i="2"/>
  <c r="J123" i="2"/>
  <c r="G123" i="2"/>
  <c r="Q122" i="2"/>
  <c r="P122" i="2"/>
  <c r="N122" i="2"/>
  <c r="L122" i="2"/>
  <c r="J122" i="2"/>
  <c r="G122" i="2"/>
  <c r="Q121" i="2"/>
  <c r="P121" i="2"/>
  <c r="N121" i="2"/>
  <c r="L121" i="2"/>
  <c r="J121" i="2"/>
  <c r="G121" i="2"/>
  <c r="Q120" i="2"/>
  <c r="P120" i="2"/>
  <c r="N120" i="2"/>
  <c r="L120" i="2"/>
  <c r="J120" i="2"/>
  <c r="G120" i="2"/>
  <c r="Q119" i="2"/>
  <c r="P119" i="2"/>
  <c r="N119" i="2"/>
  <c r="L119" i="2"/>
  <c r="J119" i="2"/>
  <c r="G119" i="2"/>
  <c r="Q118" i="2"/>
  <c r="P118" i="2"/>
  <c r="N118" i="2"/>
  <c r="L118" i="2"/>
  <c r="J118" i="2"/>
  <c r="G118" i="2"/>
  <c r="Q117" i="2"/>
  <c r="P117" i="2"/>
  <c r="N117" i="2"/>
  <c r="L117" i="2"/>
  <c r="J117" i="2"/>
  <c r="G117" i="2"/>
  <c r="Q116" i="2"/>
  <c r="P116" i="2"/>
  <c r="N116" i="2"/>
  <c r="L116" i="2"/>
  <c r="J116" i="2"/>
  <c r="G116" i="2"/>
  <c r="Q115" i="2"/>
  <c r="P115" i="2"/>
  <c r="N115" i="2"/>
  <c r="L115" i="2"/>
  <c r="J115" i="2"/>
  <c r="G115" i="2"/>
  <c r="Q114" i="2"/>
  <c r="P114" i="2"/>
  <c r="N114" i="2"/>
  <c r="L114" i="2"/>
  <c r="J114" i="2"/>
  <c r="G114" i="2"/>
  <c r="Q113" i="2"/>
  <c r="P113" i="2"/>
  <c r="N113" i="2"/>
  <c r="L113" i="2"/>
  <c r="J113" i="2"/>
  <c r="G113" i="2"/>
  <c r="Q112" i="2"/>
  <c r="P112" i="2"/>
  <c r="N112" i="2"/>
  <c r="L112" i="2"/>
  <c r="J112" i="2"/>
  <c r="G112" i="2"/>
  <c r="Q111" i="2"/>
  <c r="P111" i="2"/>
  <c r="N111" i="2"/>
  <c r="L111" i="2"/>
  <c r="J111" i="2"/>
  <c r="G111" i="2"/>
  <c r="Q110" i="2"/>
  <c r="P110" i="2"/>
  <c r="N110" i="2"/>
  <c r="L110" i="2"/>
  <c r="J110" i="2"/>
  <c r="G110" i="2"/>
  <c r="Q109" i="2"/>
  <c r="P109" i="2"/>
  <c r="N109" i="2"/>
  <c r="L109" i="2"/>
  <c r="J109" i="2"/>
  <c r="G109" i="2"/>
  <c r="Q108" i="2"/>
  <c r="P108" i="2"/>
  <c r="N108" i="2"/>
  <c r="L108" i="2"/>
  <c r="J108" i="2"/>
  <c r="G108" i="2"/>
  <c r="Q107" i="2"/>
  <c r="P107" i="2"/>
  <c r="N107" i="2"/>
  <c r="L107" i="2"/>
  <c r="J107" i="2"/>
  <c r="G107" i="2"/>
  <c r="Q106" i="2"/>
  <c r="P106" i="2"/>
  <c r="N106" i="2"/>
  <c r="L106" i="2"/>
  <c r="J106" i="2"/>
  <c r="G106" i="2"/>
  <c r="Q105" i="2"/>
  <c r="P105" i="2"/>
  <c r="N105" i="2"/>
  <c r="L105" i="2"/>
  <c r="J105" i="2"/>
  <c r="G105" i="2"/>
  <c r="Q104" i="2"/>
  <c r="P104" i="2"/>
  <c r="N104" i="2"/>
  <c r="L104" i="2"/>
  <c r="J104" i="2"/>
  <c r="G104" i="2"/>
  <c r="Q103" i="2"/>
  <c r="P103" i="2"/>
  <c r="N103" i="2"/>
  <c r="L103" i="2"/>
  <c r="J103" i="2"/>
  <c r="G103" i="2"/>
  <c r="Q102" i="2"/>
  <c r="P102" i="2"/>
  <c r="N102" i="2"/>
  <c r="L102" i="2"/>
  <c r="J102" i="2"/>
  <c r="G102" i="2"/>
  <c r="Q101" i="2"/>
  <c r="P101" i="2"/>
  <c r="N101" i="2"/>
  <c r="L101" i="2"/>
  <c r="J101" i="2"/>
  <c r="G101" i="2"/>
  <c r="Q100" i="2"/>
  <c r="P100" i="2"/>
  <c r="N100" i="2"/>
  <c r="L100" i="2"/>
  <c r="J100" i="2"/>
  <c r="G100" i="2"/>
  <c r="Q99" i="2"/>
  <c r="P99" i="2"/>
  <c r="N99" i="2"/>
  <c r="L99" i="2"/>
  <c r="J99" i="2"/>
  <c r="G99" i="2"/>
  <c r="Q98" i="2"/>
  <c r="P98" i="2"/>
  <c r="N98" i="2"/>
  <c r="L98" i="2"/>
  <c r="J98" i="2"/>
  <c r="G98" i="2"/>
  <c r="Q97" i="2"/>
  <c r="P97" i="2"/>
  <c r="N97" i="2"/>
  <c r="L97" i="2"/>
  <c r="J97" i="2"/>
  <c r="G97" i="2"/>
  <c r="Q96" i="2"/>
  <c r="P96" i="2"/>
  <c r="N96" i="2"/>
  <c r="L96" i="2"/>
  <c r="J96" i="2"/>
  <c r="G96" i="2"/>
  <c r="Q95" i="2"/>
  <c r="P95" i="2"/>
  <c r="N95" i="2"/>
  <c r="L95" i="2"/>
  <c r="J95" i="2"/>
  <c r="G95" i="2"/>
  <c r="Q94" i="2"/>
  <c r="P94" i="2"/>
  <c r="N94" i="2"/>
  <c r="L94" i="2"/>
  <c r="J94" i="2"/>
  <c r="G94" i="2"/>
  <c r="Q93" i="2"/>
  <c r="P93" i="2"/>
  <c r="N93" i="2"/>
  <c r="L93" i="2"/>
  <c r="J93" i="2"/>
  <c r="G93" i="2"/>
  <c r="Q92" i="2"/>
  <c r="P92" i="2"/>
  <c r="N92" i="2"/>
  <c r="L92" i="2"/>
  <c r="J92" i="2"/>
  <c r="G92" i="2"/>
  <c r="Q91" i="2"/>
  <c r="P91" i="2"/>
  <c r="N91" i="2"/>
  <c r="L91" i="2"/>
  <c r="J91" i="2"/>
  <c r="G91" i="2"/>
  <c r="Q90" i="2"/>
  <c r="P90" i="2"/>
  <c r="N90" i="2"/>
  <c r="L90" i="2"/>
  <c r="J90" i="2"/>
  <c r="G90" i="2"/>
  <c r="Q89" i="2"/>
  <c r="P89" i="2"/>
  <c r="N89" i="2"/>
  <c r="L89" i="2"/>
  <c r="J89" i="2"/>
  <c r="G89" i="2"/>
  <c r="Q88" i="2"/>
  <c r="P88" i="2"/>
  <c r="N88" i="2"/>
  <c r="L88" i="2"/>
  <c r="J88" i="2"/>
  <c r="G88" i="2"/>
  <c r="Q87" i="2"/>
  <c r="P87" i="2"/>
  <c r="N87" i="2"/>
  <c r="L87" i="2"/>
  <c r="J87" i="2"/>
  <c r="G87" i="2"/>
  <c r="Q86" i="2"/>
  <c r="P86" i="2"/>
  <c r="N86" i="2"/>
  <c r="L86" i="2"/>
  <c r="J86" i="2"/>
  <c r="G86" i="2"/>
  <c r="Q85" i="2"/>
  <c r="P85" i="2"/>
  <c r="N85" i="2"/>
  <c r="L85" i="2"/>
  <c r="J85" i="2"/>
  <c r="G85" i="2"/>
  <c r="Q84" i="2"/>
  <c r="P84" i="2"/>
  <c r="N84" i="2"/>
  <c r="L84" i="2"/>
  <c r="J84" i="2"/>
  <c r="G84" i="2"/>
  <c r="Q83" i="2"/>
  <c r="P83" i="2"/>
  <c r="N83" i="2"/>
  <c r="L83" i="2"/>
  <c r="J83" i="2"/>
  <c r="G83" i="2"/>
  <c r="Q82" i="2"/>
  <c r="P82" i="2"/>
  <c r="N82" i="2"/>
  <c r="L82" i="2"/>
  <c r="J82" i="2"/>
  <c r="G82" i="2"/>
  <c r="Q81" i="2"/>
  <c r="P81" i="2"/>
  <c r="N81" i="2"/>
  <c r="L81" i="2"/>
  <c r="J81" i="2"/>
  <c r="G81" i="2"/>
  <c r="Q80" i="2"/>
  <c r="P80" i="2"/>
  <c r="N80" i="2"/>
  <c r="L80" i="2"/>
  <c r="J80" i="2"/>
  <c r="G80" i="2"/>
  <c r="Q79" i="2"/>
  <c r="P79" i="2"/>
  <c r="N79" i="2"/>
  <c r="L79" i="2"/>
  <c r="J79" i="2"/>
  <c r="G79" i="2"/>
  <c r="Q78" i="2"/>
  <c r="P78" i="2"/>
  <c r="N78" i="2"/>
  <c r="L78" i="2"/>
  <c r="J78" i="2"/>
  <c r="G78" i="2"/>
  <c r="Q77" i="2"/>
  <c r="P77" i="2"/>
  <c r="N77" i="2"/>
  <c r="L77" i="2"/>
  <c r="J77" i="2"/>
  <c r="G77" i="2"/>
  <c r="Q76" i="2"/>
  <c r="P76" i="2"/>
  <c r="N76" i="2"/>
  <c r="L76" i="2"/>
  <c r="J76" i="2"/>
  <c r="G76" i="2"/>
  <c r="Q75" i="2"/>
  <c r="P75" i="2"/>
  <c r="N75" i="2"/>
  <c r="L75" i="2"/>
  <c r="J75" i="2"/>
  <c r="G75" i="2"/>
  <c r="Q74" i="2"/>
  <c r="P74" i="2"/>
  <c r="N74" i="2"/>
  <c r="L74" i="2"/>
  <c r="J74" i="2"/>
  <c r="G74" i="2"/>
  <c r="Q73" i="2"/>
  <c r="P73" i="2"/>
  <c r="N73" i="2"/>
  <c r="L73" i="2"/>
  <c r="J73" i="2"/>
  <c r="G73" i="2"/>
  <c r="Q72" i="2"/>
  <c r="P72" i="2"/>
  <c r="N72" i="2"/>
  <c r="L72" i="2"/>
  <c r="J72" i="2"/>
  <c r="G72" i="2"/>
  <c r="Q71" i="2"/>
  <c r="P71" i="2"/>
  <c r="N71" i="2"/>
  <c r="L71" i="2"/>
  <c r="J71" i="2"/>
  <c r="G71" i="2"/>
  <c r="Q70" i="2"/>
  <c r="P70" i="2"/>
  <c r="N70" i="2"/>
  <c r="L70" i="2"/>
  <c r="J70" i="2"/>
  <c r="G70" i="2"/>
  <c r="Q69" i="2"/>
  <c r="P69" i="2"/>
  <c r="N69" i="2"/>
  <c r="L69" i="2"/>
  <c r="J69" i="2"/>
  <c r="G69" i="2"/>
  <c r="Q68" i="2"/>
  <c r="P68" i="2"/>
  <c r="N68" i="2"/>
  <c r="L68" i="2"/>
  <c r="J68" i="2"/>
  <c r="G68" i="2"/>
  <c r="Q67" i="2"/>
  <c r="P67" i="2"/>
  <c r="N67" i="2"/>
  <c r="L67" i="2"/>
  <c r="J67" i="2"/>
  <c r="G67" i="2"/>
  <c r="Q66" i="2"/>
  <c r="P66" i="2"/>
  <c r="N66" i="2"/>
  <c r="L66" i="2"/>
  <c r="J66" i="2"/>
  <c r="G66" i="2"/>
  <c r="Q65" i="2"/>
  <c r="P65" i="2"/>
  <c r="N65" i="2"/>
  <c r="L65" i="2"/>
  <c r="J65" i="2"/>
  <c r="G65" i="2"/>
  <c r="Q64" i="2"/>
  <c r="P64" i="2"/>
  <c r="N64" i="2"/>
  <c r="L64" i="2"/>
  <c r="J64" i="2"/>
  <c r="G64" i="2"/>
  <c r="Q63" i="2"/>
  <c r="P63" i="2"/>
  <c r="N63" i="2"/>
  <c r="L63" i="2"/>
  <c r="J63" i="2"/>
  <c r="G63" i="2"/>
  <c r="Q62" i="2"/>
  <c r="P62" i="2"/>
  <c r="N62" i="2"/>
  <c r="L62" i="2"/>
  <c r="J62" i="2"/>
  <c r="G62" i="2"/>
  <c r="Q61" i="2"/>
  <c r="P61" i="2"/>
  <c r="N61" i="2"/>
  <c r="L61" i="2"/>
  <c r="J61" i="2"/>
  <c r="G61" i="2"/>
  <c r="Q60" i="2"/>
  <c r="P60" i="2"/>
  <c r="N60" i="2"/>
  <c r="L60" i="2"/>
  <c r="J60" i="2"/>
  <c r="G60" i="2"/>
  <c r="Q59" i="2"/>
  <c r="P59" i="2"/>
  <c r="N59" i="2"/>
  <c r="L59" i="2"/>
  <c r="J59" i="2"/>
  <c r="G59" i="2"/>
  <c r="Q58" i="2"/>
  <c r="P58" i="2"/>
  <c r="N58" i="2"/>
  <c r="L58" i="2"/>
  <c r="J58" i="2"/>
  <c r="G58" i="2"/>
  <c r="Q57" i="2"/>
  <c r="P57" i="2"/>
  <c r="N57" i="2"/>
  <c r="L57" i="2"/>
  <c r="J57" i="2"/>
  <c r="G57" i="2"/>
  <c r="Q56" i="2"/>
  <c r="P56" i="2"/>
  <c r="N56" i="2"/>
  <c r="L56" i="2"/>
  <c r="J56" i="2"/>
  <c r="G56" i="2"/>
  <c r="Q55" i="2"/>
  <c r="P55" i="2"/>
  <c r="N55" i="2"/>
  <c r="L55" i="2"/>
  <c r="J55" i="2"/>
  <c r="G55" i="2"/>
  <c r="Q54" i="2"/>
  <c r="P54" i="2"/>
  <c r="N54" i="2"/>
  <c r="L54" i="2"/>
  <c r="J54" i="2"/>
  <c r="G54" i="2"/>
  <c r="Q53" i="2"/>
  <c r="P53" i="2"/>
  <c r="N53" i="2"/>
  <c r="L53" i="2"/>
  <c r="J53" i="2"/>
  <c r="G53" i="2"/>
  <c r="Q52" i="2"/>
  <c r="P52" i="2"/>
  <c r="N52" i="2"/>
  <c r="L52" i="2"/>
  <c r="J52" i="2"/>
  <c r="G52" i="2"/>
  <c r="Q51" i="2"/>
  <c r="P51" i="2"/>
  <c r="N51" i="2"/>
  <c r="L51" i="2"/>
  <c r="J51" i="2"/>
  <c r="G51" i="2"/>
  <c r="Q50" i="2"/>
  <c r="P50" i="2"/>
  <c r="N50" i="2"/>
  <c r="L50" i="2"/>
  <c r="J50" i="2"/>
  <c r="G50" i="2"/>
  <c r="Q49" i="2"/>
  <c r="P49" i="2"/>
  <c r="N49" i="2"/>
  <c r="L49" i="2"/>
  <c r="J49" i="2"/>
  <c r="G49" i="2"/>
  <c r="Q48" i="2"/>
  <c r="P48" i="2"/>
  <c r="N48" i="2"/>
  <c r="L48" i="2"/>
  <c r="J48" i="2"/>
  <c r="G48" i="2"/>
  <c r="Q47" i="2"/>
  <c r="P47" i="2"/>
  <c r="N47" i="2"/>
  <c r="L47" i="2"/>
  <c r="J47" i="2"/>
  <c r="G47" i="2"/>
  <c r="Q46" i="2"/>
  <c r="P46" i="2"/>
  <c r="N46" i="2"/>
  <c r="L46" i="2"/>
  <c r="J46" i="2"/>
  <c r="G46" i="2"/>
  <c r="Q45" i="2"/>
  <c r="P45" i="2"/>
  <c r="N45" i="2"/>
  <c r="L45" i="2"/>
  <c r="J45" i="2"/>
  <c r="G45" i="2"/>
  <c r="Q44" i="2"/>
  <c r="P44" i="2"/>
  <c r="N44" i="2"/>
  <c r="L44" i="2"/>
  <c r="J44" i="2"/>
  <c r="G44" i="2"/>
  <c r="Q43" i="2"/>
  <c r="P43" i="2"/>
  <c r="N43" i="2"/>
  <c r="L43" i="2"/>
  <c r="J43" i="2"/>
  <c r="G43" i="2"/>
  <c r="Q42" i="2"/>
  <c r="P42" i="2"/>
  <c r="N42" i="2"/>
  <c r="L42" i="2"/>
  <c r="J42" i="2"/>
  <c r="G42" i="2"/>
  <c r="Q41" i="2"/>
  <c r="P41" i="2"/>
  <c r="N41" i="2"/>
  <c r="L41" i="2"/>
  <c r="J41" i="2"/>
  <c r="G41" i="2"/>
  <c r="Q40" i="2"/>
  <c r="P40" i="2"/>
  <c r="N40" i="2"/>
  <c r="L40" i="2"/>
  <c r="J40" i="2"/>
  <c r="G40" i="2"/>
  <c r="Q39" i="2"/>
  <c r="P39" i="2"/>
  <c r="N39" i="2"/>
  <c r="L39" i="2"/>
  <c r="J39" i="2"/>
  <c r="G39" i="2"/>
  <c r="Q38" i="2"/>
  <c r="P38" i="2"/>
  <c r="N38" i="2"/>
  <c r="L38" i="2"/>
  <c r="J38" i="2"/>
  <c r="G38" i="2"/>
  <c r="Q37" i="2"/>
  <c r="P37" i="2"/>
  <c r="N37" i="2"/>
  <c r="L37" i="2"/>
  <c r="J37" i="2"/>
  <c r="G37" i="2"/>
  <c r="Q36" i="2"/>
  <c r="P36" i="2"/>
  <c r="N36" i="2"/>
  <c r="L36" i="2"/>
  <c r="J36" i="2"/>
  <c r="G36" i="2"/>
  <c r="Q35" i="2"/>
  <c r="P35" i="2"/>
  <c r="N35" i="2"/>
  <c r="L35" i="2"/>
  <c r="J35" i="2"/>
  <c r="G35" i="2"/>
  <c r="Q34" i="2"/>
  <c r="P34" i="2"/>
  <c r="N34" i="2"/>
  <c r="L34" i="2"/>
  <c r="J34" i="2"/>
  <c r="G34" i="2"/>
  <c r="Q33" i="2"/>
  <c r="P33" i="2"/>
  <c r="N33" i="2"/>
  <c r="L33" i="2"/>
  <c r="J33" i="2"/>
  <c r="G33" i="2"/>
  <c r="Q32" i="2"/>
  <c r="P32" i="2"/>
  <c r="N32" i="2"/>
  <c r="L32" i="2"/>
  <c r="J32" i="2"/>
  <c r="G32" i="2"/>
  <c r="Q31" i="2"/>
  <c r="P31" i="2"/>
  <c r="N31" i="2"/>
  <c r="L31" i="2"/>
  <c r="J31" i="2"/>
  <c r="G31" i="2"/>
  <c r="Q30" i="2"/>
  <c r="P30" i="2"/>
  <c r="N30" i="2"/>
  <c r="L30" i="2"/>
  <c r="J30" i="2"/>
  <c r="G30" i="2"/>
  <c r="Q29" i="2"/>
  <c r="P29" i="2"/>
  <c r="N29" i="2"/>
  <c r="L29" i="2"/>
  <c r="J29" i="2"/>
  <c r="G29" i="2"/>
  <c r="Q28" i="2"/>
  <c r="P28" i="2"/>
  <c r="N28" i="2"/>
  <c r="L28" i="2"/>
  <c r="J28" i="2"/>
  <c r="G28" i="2"/>
  <c r="Q27" i="2"/>
  <c r="P27" i="2"/>
  <c r="N27" i="2"/>
  <c r="L27" i="2"/>
  <c r="J27" i="2"/>
  <c r="G27" i="2"/>
  <c r="Q26" i="2"/>
  <c r="P26" i="2"/>
  <c r="N26" i="2"/>
  <c r="L26" i="2"/>
  <c r="J26" i="2"/>
  <c r="G26" i="2"/>
  <c r="Q25" i="2"/>
  <c r="P25" i="2"/>
  <c r="N25" i="2"/>
  <c r="L25" i="2"/>
  <c r="J25" i="2"/>
  <c r="G25" i="2"/>
  <c r="Q24" i="2"/>
  <c r="P24" i="2"/>
  <c r="N24" i="2"/>
  <c r="L24" i="2"/>
  <c r="J24" i="2"/>
  <c r="G24" i="2"/>
  <c r="Q23" i="2"/>
  <c r="P23" i="2"/>
  <c r="N23" i="2"/>
  <c r="L23" i="2"/>
  <c r="J23" i="2"/>
  <c r="G23" i="2"/>
  <c r="Q22" i="2"/>
  <c r="P22" i="2"/>
  <c r="N22" i="2"/>
  <c r="L22" i="2"/>
  <c r="J22" i="2"/>
  <c r="G22" i="2"/>
  <c r="Q21" i="2"/>
  <c r="P21" i="2"/>
  <c r="N21" i="2"/>
  <c r="L21" i="2"/>
  <c r="J21" i="2"/>
  <c r="G21" i="2"/>
  <c r="Q20" i="2"/>
  <c r="P20" i="2"/>
  <c r="N20" i="2"/>
  <c r="L20" i="2"/>
  <c r="J20" i="2"/>
  <c r="G20" i="2"/>
  <c r="Q19" i="2"/>
  <c r="P19" i="2"/>
  <c r="N19" i="2"/>
  <c r="L19" i="2"/>
  <c r="J19" i="2"/>
  <c r="G19" i="2"/>
  <c r="Q18" i="2"/>
  <c r="P18" i="2"/>
  <c r="N18" i="2"/>
  <c r="L18" i="2"/>
  <c r="J18" i="2"/>
  <c r="G18" i="2"/>
  <c r="Q17" i="2"/>
  <c r="P17" i="2"/>
  <c r="N17" i="2"/>
  <c r="L17" i="2"/>
  <c r="J17" i="2"/>
  <c r="G17" i="2"/>
  <c r="Q16" i="2"/>
  <c r="P16" i="2"/>
  <c r="N16" i="2"/>
  <c r="L16" i="2"/>
  <c r="J16" i="2"/>
  <c r="G16" i="2"/>
  <c r="Q15" i="2"/>
  <c r="P15" i="2"/>
  <c r="N15" i="2"/>
  <c r="L15" i="2"/>
  <c r="J15" i="2"/>
  <c r="G15" i="2"/>
  <c r="Q14" i="2"/>
  <c r="P14" i="2"/>
  <c r="N14" i="2"/>
  <c r="L14" i="2"/>
  <c r="J14" i="2"/>
  <c r="G14" i="2"/>
  <c r="Q13" i="2"/>
  <c r="P13" i="2"/>
  <c r="N13" i="2"/>
  <c r="L13" i="2"/>
  <c r="J13" i="2"/>
  <c r="G13" i="2"/>
  <c r="Q12" i="2"/>
  <c r="P12" i="2"/>
  <c r="N12" i="2"/>
  <c r="L12" i="2"/>
  <c r="J12" i="2"/>
  <c r="G12" i="2"/>
  <c r="Q11" i="2"/>
  <c r="P11" i="2"/>
  <c r="N11" i="2"/>
  <c r="L11" i="2"/>
  <c r="J11" i="2"/>
  <c r="G11" i="2"/>
  <c r="Q10" i="2"/>
  <c r="P10" i="2"/>
  <c r="N10" i="2"/>
  <c r="L10" i="2"/>
  <c r="J10" i="2"/>
  <c r="G10" i="2"/>
  <c r="Q9" i="2"/>
  <c r="P9" i="2"/>
  <c r="N9" i="2"/>
  <c r="L9" i="2"/>
  <c r="J9" i="2"/>
  <c r="G9" i="2"/>
  <c r="Q8" i="2"/>
  <c r="P8" i="2"/>
  <c r="N8" i="2"/>
  <c r="L8" i="2"/>
  <c r="J8" i="2"/>
  <c r="G8" i="2"/>
  <c r="Q7" i="2"/>
  <c r="P7" i="2"/>
  <c r="N7" i="2"/>
  <c r="L7" i="2"/>
  <c r="J7" i="2"/>
  <c r="G7" i="2"/>
  <c r="Q6" i="2"/>
  <c r="P6" i="2"/>
  <c r="N6" i="2"/>
  <c r="L6" i="2"/>
  <c r="J6" i="2"/>
  <c r="G6" i="2"/>
  <c r="S59" i="5" l="1"/>
  <c r="S51" i="5"/>
  <c r="Q224" i="5"/>
  <c r="Q88" i="5"/>
  <c r="Q39" i="5"/>
  <c r="Q20" i="5"/>
  <c r="Q11" i="5"/>
  <c r="Q207" i="5"/>
  <c r="Q175" i="5"/>
  <c r="Q167" i="5"/>
  <c r="Q159" i="5"/>
  <c r="Q143" i="5"/>
  <c r="Q135" i="5"/>
  <c r="Q127" i="5"/>
  <c r="Q119" i="5"/>
  <c r="Q111" i="5"/>
  <c r="Q103" i="5"/>
  <c r="Q95" i="5"/>
  <c r="Q87" i="5"/>
  <c r="Q78" i="5"/>
  <c r="Q70" i="5"/>
  <c r="Q54" i="5"/>
  <c r="Q46" i="5"/>
  <c r="Q30" i="5"/>
  <c r="Q21" i="5"/>
  <c r="Q13" i="5"/>
  <c r="Q128" i="5"/>
  <c r="Q31" i="5"/>
  <c r="Q19" i="5"/>
  <c r="Q222" i="5"/>
  <c r="Q206" i="5"/>
  <c r="Q190" i="5"/>
  <c r="Q182" i="5"/>
  <c r="Q174" i="5"/>
  <c r="Q166" i="5"/>
  <c r="Q158" i="5"/>
  <c r="Q150" i="5"/>
  <c r="Q142" i="5"/>
  <c r="Q134" i="5"/>
  <c r="Q126" i="5"/>
  <c r="Q118" i="5"/>
  <c r="Q110" i="5"/>
  <c r="Q102" i="5"/>
  <c r="Q94" i="5"/>
  <c r="Q77" i="5"/>
  <c r="Q61" i="5"/>
  <c r="Q37" i="5"/>
  <c r="Q29" i="5"/>
  <c r="Q22" i="5"/>
  <c r="Q216" i="5"/>
  <c r="Q144" i="5"/>
  <c r="Q104" i="5"/>
  <c r="Q63" i="5"/>
  <c r="Q18" i="5"/>
  <c r="Q9" i="5"/>
  <c r="Q221" i="5"/>
  <c r="Q213" i="5"/>
  <c r="Q205" i="5"/>
  <c r="Q197" i="5"/>
  <c r="Q181" i="5"/>
  <c r="Q173" i="5"/>
  <c r="Q157" i="5"/>
  <c r="Q149" i="5"/>
  <c r="Q141" i="5"/>
  <c r="Q133" i="5"/>
  <c r="Q125" i="5"/>
  <c r="Q101" i="5"/>
  <c r="Q84" i="5"/>
  <c r="Q68" i="5"/>
  <c r="Q36" i="5"/>
  <c r="Q28" i="5"/>
  <c r="Q12" i="5"/>
  <c r="Q208" i="5"/>
  <c r="Q79" i="5"/>
  <c r="Q23" i="5"/>
  <c r="Q17" i="5"/>
  <c r="Q228" i="5"/>
  <c r="Q220" i="5"/>
  <c r="Q196" i="5"/>
  <c r="Q188" i="5"/>
  <c r="Q132" i="5"/>
  <c r="Q124" i="5"/>
  <c r="Q108" i="5"/>
  <c r="Q83" i="5"/>
  <c r="Q75" i="5"/>
  <c r="Q67" i="5"/>
  <c r="Q59" i="5"/>
  <c r="Q51" i="5"/>
  <c r="Q43" i="5"/>
  <c r="Q27" i="5"/>
  <c r="Q200" i="5"/>
  <c r="Q120" i="5"/>
  <c r="Q47" i="5"/>
  <c r="Q16" i="5"/>
  <c r="Q227" i="5"/>
  <c r="Q219" i="5"/>
  <c r="Q211" i="5"/>
  <c r="Q203" i="5"/>
  <c r="Q195" i="5"/>
  <c r="Q187" i="5"/>
  <c r="Q179" i="5"/>
  <c r="Q171" i="5"/>
  <c r="Q163" i="5"/>
  <c r="Q155" i="5"/>
  <c r="Q147" i="5"/>
  <c r="Q139" i="5"/>
  <c r="Q131" i="5"/>
  <c r="Q123" i="5"/>
  <c r="Q115" i="5"/>
  <c r="Q107" i="5"/>
  <c r="Q99" i="5"/>
  <c r="Q91" i="5"/>
  <c r="Q34" i="5"/>
  <c r="Q184" i="5"/>
  <c r="Q55" i="5"/>
  <c r="Q15" i="5"/>
  <c r="Q218" i="5"/>
  <c r="Q210" i="5"/>
  <c r="Q178" i="5"/>
  <c r="Q154" i="5"/>
  <c r="Q146" i="5"/>
  <c r="Q138" i="5"/>
  <c r="Q114" i="5"/>
  <c r="Q106" i="5"/>
  <c r="Q90" i="5"/>
  <c r="Q73" i="5"/>
  <c r="Q65" i="5"/>
  <c r="Q57" i="5"/>
  <c r="Q49" i="5"/>
  <c r="Q41" i="5"/>
  <c r="Q33" i="5"/>
  <c r="Q25" i="5"/>
  <c r="Q168" i="5"/>
  <c r="Q96" i="5"/>
  <c r="Q71" i="5"/>
  <c r="Q14" i="5"/>
  <c r="Q225" i="5"/>
  <c r="Q217" i="5"/>
  <c r="Q209" i="5"/>
  <c r="Q201" i="5"/>
  <c r="Q193" i="5"/>
  <c r="Q185" i="5"/>
  <c r="Q177" i="5"/>
  <c r="Q169" i="5"/>
  <c r="Q161" i="5"/>
  <c r="Q153" i="5"/>
  <c r="Q137" i="5"/>
  <c r="Q129" i="5"/>
  <c r="Q121" i="5"/>
  <c r="Q113" i="5"/>
  <c r="Q97" i="5"/>
  <c r="Q89" i="5"/>
  <c r="Q80" i="5"/>
  <c r="Q72" i="5"/>
  <c r="Q64" i="5"/>
  <c r="Q56" i="5"/>
  <c r="Q48" i="5"/>
  <c r="Q40" i="5"/>
  <c r="Q32" i="5"/>
  <c r="Q24" i="5"/>
  <c r="U91" i="5"/>
  <c r="S171" i="5"/>
  <c r="S115" i="5"/>
  <c r="S133" i="5"/>
  <c r="S55" i="5"/>
  <c r="S31" i="5"/>
  <c r="S141" i="5"/>
  <c r="S30" i="5"/>
  <c r="S88" i="5"/>
  <c r="U88" i="5"/>
  <c r="S108" i="5"/>
  <c r="U110" i="5"/>
  <c r="S65" i="5"/>
  <c r="V142" i="5"/>
  <c r="W142" i="5" s="1"/>
  <c r="V106" i="5"/>
  <c r="W106" i="5" s="1"/>
  <c r="V90" i="5"/>
  <c r="W90" i="5" s="1"/>
  <c r="S207" i="5"/>
  <c r="V18" i="5"/>
  <c r="W18" i="5" s="1"/>
  <c r="V77" i="5"/>
  <c r="W77" i="5" s="1"/>
  <c r="V73" i="5"/>
  <c r="W73" i="5" s="1"/>
  <c r="V65" i="5"/>
  <c r="V61" i="5"/>
  <c r="W61" i="5" s="1"/>
  <c r="V57" i="5"/>
  <c r="W57" i="5" s="1"/>
  <c r="V49" i="5"/>
  <c r="W49" i="5" s="1"/>
  <c r="V41" i="5"/>
  <c r="W41" i="5" s="1"/>
  <c r="V37" i="5"/>
  <c r="W37" i="5" s="1"/>
  <c r="V33" i="5"/>
  <c r="W33" i="5" s="1"/>
  <c r="V29" i="5"/>
  <c r="W29" i="5" s="1"/>
  <c r="V25" i="5"/>
  <c r="W25" i="5" s="1"/>
  <c r="V210" i="5"/>
  <c r="W210" i="5" s="1"/>
  <c r="V166" i="5"/>
  <c r="W166" i="5" s="1"/>
  <c r="V150" i="5"/>
  <c r="W150" i="5" s="1"/>
  <c r="V94" i="5"/>
  <c r="W94" i="5" s="1"/>
  <c r="S114" i="5"/>
  <c r="V14" i="5"/>
  <c r="W14" i="5" s="1"/>
  <c r="V9" i="5"/>
  <c r="W9" i="5" s="1"/>
  <c r="V225" i="5"/>
  <c r="W225" i="5" s="1"/>
  <c r="V221" i="5"/>
  <c r="W221" i="5" s="1"/>
  <c r="V217" i="5"/>
  <c r="W217" i="5" s="1"/>
  <c r="V213" i="5"/>
  <c r="W213" i="5" s="1"/>
  <c r="V209" i="5"/>
  <c r="W209" i="5" s="1"/>
  <c r="V205" i="5"/>
  <c r="W205" i="5" s="1"/>
  <c r="V201" i="5"/>
  <c r="W201" i="5" s="1"/>
  <c r="V197" i="5"/>
  <c r="W197" i="5" s="1"/>
  <c r="V193" i="5"/>
  <c r="V185" i="5"/>
  <c r="W185" i="5" s="1"/>
  <c r="V181" i="5"/>
  <c r="W181" i="5" s="1"/>
  <c r="V177" i="5"/>
  <c r="W177" i="5" s="1"/>
  <c r="V173" i="5"/>
  <c r="W173" i="5" s="1"/>
  <c r="V169" i="5"/>
  <c r="W169" i="5" s="1"/>
  <c r="V161" i="5"/>
  <c r="W161" i="5" s="1"/>
  <c r="V157" i="5"/>
  <c r="W157" i="5" s="1"/>
  <c r="V153" i="5"/>
  <c r="V149" i="5"/>
  <c r="W149" i="5" s="1"/>
  <c r="V141" i="5"/>
  <c r="W141" i="5" s="1"/>
  <c r="V137" i="5"/>
  <c r="W137" i="5" s="1"/>
  <c r="V133" i="5"/>
  <c r="W133" i="5" s="1"/>
  <c r="V129" i="5"/>
  <c r="W129" i="5" s="1"/>
  <c r="V125" i="5"/>
  <c r="W125" i="5" s="1"/>
  <c r="V121" i="5"/>
  <c r="W121" i="5" s="1"/>
  <c r="V113" i="5"/>
  <c r="W113" i="5" s="1"/>
  <c r="V101" i="5"/>
  <c r="W101" i="5" s="1"/>
  <c r="V97" i="5"/>
  <c r="W97" i="5" s="1"/>
  <c r="V89" i="5"/>
  <c r="W89" i="5" s="1"/>
  <c r="V22" i="5"/>
  <c r="W22" i="5" s="1"/>
  <c r="V178" i="5"/>
  <c r="W178" i="5" s="1"/>
  <c r="V146" i="5"/>
  <c r="W146" i="5" s="1"/>
  <c r="V114" i="5"/>
  <c r="W114" i="5" s="1"/>
  <c r="S94" i="5"/>
  <c r="S106" i="5"/>
  <c r="U114" i="5"/>
  <c r="V17" i="5"/>
  <c r="W17" i="5" s="1"/>
  <c r="V13" i="5"/>
  <c r="W13" i="5" s="1"/>
  <c r="V84" i="5"/>
  <c r="W84" i="5" s="1"/>
  <c r="V80" i="5"/>
  <c r="W80" i="5" s="1"/>
  <c r="V72" i="5"/>
  <c r="W72" i="5" s="1"/>
  <c r="V68" i="5"/>
  <c r="W68" i="5" s="1"/>
  <c r="V64" i="5"/>
  <c r="W64" i="5" s="1"/>
  <c r="V56" i="5"/>
  <c r="W56" i="5" s="1"/>
  <c r="V48" i="5"/>
  <c r="W48" i="5" s="1"/>
  <c r="V40" i="5"/>
  <c r="W40" i="5" s="1"/>
  <c r="V36" i="5"/>
  <c r="W36" i="5" s="1"/>
  <c r="V32" i="5"/>
  <c r="W32" i="5" s="1"/>
  <c r="V28" i="5"/>
  <c r="W28" i="5" s="1"/>
  <c r="V24" i="5"/>
  <c r="W24" i="5" s="1"/>
  <c r="V12" i="5"/>
  <c r="W12" i="5" s="1"/>
  <c r="V222" i="5"/>
  <c r="W222" i="5" s="1"/>
  <c r="V182" i="5"/>
  <c r="W182" i="5" s="1"/>
  <c r="V154" i="5"/>
  <c r="W154" i="5" s="1"/>
  <c r="V134" i="5"/>
  <c r="W134" i="5" s="1"/>
  <c r="V102" i="5"/>
  <c r="W102" i="5" s="1"/>
  <c r="U94" i="5"/>
  <c r="U106" i="5"/>
  <c r="V228" i="5"/>
  <c r="W228" i="5" s="1"/>
  <c r="V224" i="5"/>
  <c r="W224" i="5" s="1"/>
  <c r="V220" i="5"/>
  <c r="W220" i="5" s="1"/>
  <c r="V216" i="5"/>
  <c r="W216" i="5" s="1"/>
  <c r="V208" i="5"/>
  <c r="W208" i="5" s="1"/>
  <c r="V200" i="5"/>
  <c r="W200" i="5" s="1"/>
  <c r="V196" i="5"/>
  <c r="W196" i="5" s="1"/>
  <c r="V188" i="5"/>
  <c r="W188" i="5" s="1"/>
  <c r="V184" i="5"/>
  <c r="W184" i="5" s="1"/>
  <c r="V168" i="5"/>
  <c r="W168" i="5" s="1"/>
  <c r="V144" i="5"/>
  <c r="W144" i="5" s="1"/>
  <c r="V132" i="5"/>
  <c r="W132" i="5" s="1"/>
  <c r="V128" i="5"/>
  <c r="W128" i="5" s="1"/>
  <c r="V124" i="5"/>
  <c r="W124" i="5" s="1"/>
  <c r="V120" i="5"/>
  <c r="W120" i="5" s="1"/>
  <c r="V108" i="5"/>
  <c r="W108" i="5" s="1"/>
  <c r="V104" i="5"/>
  <c r="W104" i="5" s="1"/>
  <c r="V96" i="5"/>
  <c r="W96" i="5" s="1"/>
  <c r="V88" i="5"/>
  <c r="W88" i="5" s="1"/>
  <c r="V218" i="5"/>
  <c r="W218" i="5" s="1"/>
  <c r="V190" i="5"/>
  <c r="W190" i="5" s="1"/>
  <c r="V174" i="5"/>
  <c r="W174" i="5" s="1"/>
  <c r="V138" i="5"/>
  <c r="W138" i="5" s="1"/>
  <c r="V110" i="5"/>
  <c r="V21" i="5"/>
  <c r="W21" i="5" s="1"/>
  <c r="S138" i="5"/>
  <c r="V16" i="5"/>
  <c r="W16" i="5" s="1"/>
  <c r="V83" i="5"/>
  <c r="W83" i="5" s="1"/>
  <c r="V79" i="5"/>
  <c r="W79" i="5" s="1"/>
  <c r="V75" i="5"/>
  <c r="W75" i="5" s="1"/>
  <c r="V71" i="5"/>
  <c r="W71" i="5" s="1"/>
  <c r="V67" i="5"/>
  <c r="W67" i="5" s="1"/>
  <c r="V63" i="5"/>
  <c r="W63" i="5" s="1"/>
  <c r="V59" i="5"/>
  <c r="W59" i="5" s="1"/>
  <c r="V55" i="5"/>
  <c r="W55" i="5" s="1"/>
  <c r="V51" i="5"/>
  <c r="W51" i="5" s="1"/>
  <c r="V47" i="5"/>
  <c r="W47" i="5" s="1"/>
  <c r="V43" i="5"/>
  <c r="W43" i="5" s="1"/>
  <c r="V39" i="5"/>
  <c r="W39" i="5" s="1"/>
  <c r="V31" i="5"/>
  <c r="W31" i="5" s="1"/>
  <c r="V27" i="5"/>
  <c r="W27" i="5" s="1"/>
  <c r="V23" i="5"/>
  <c r="W23" i="5" s="1"/>
  <c r="V126" i="5"/>
  <c r="W126" i="5" s="1"/>
  <c r="U138" i="5"/>
  <c r="S158" i="5"/>
  <c r="V20" i="5"/>
  <c r="W20" i="5" s="1"/>
  <c r="V11" i="5"/>
  <c r="W11" i="5" s="1"/>
  <c r="V227" i="5"/>
  <c r="W227" i="5" s="1"/>
  <c r="V219" i="5"/>
  <c r="W219" i="5" s="1"/>
  <c r="V211" i="5"/>
  <c r="W211" i="5" s="1"/>
  <c r="V207" i="5"/>
  <c r="W207" i="5" s="1"/>
  <c r="V203" i="5"/>
  <c r="W203" i="5" s="1"/>
  <c r="V195" i="5"/>
  <c r="W195" i="5" s="1"/>
  <c r="V187" i="5"/>
  <c r="W187" i="5" s="1"/>
  <c r="V179" i="5"/>
  <c r="W179" i="5" s="1"/>
  <c r="V175" i="5"/>
  <c r="W175" i="5" s="1"/>
  <c r="V171" i="5"/>
  <c r="W171" i="5" s="1"/>
  <c r="V167" i="5"/>
  <c r="W167" i="5" s="1"/>
  <c r="V163" i="5"/>
  <c r="W163" i="5" s="1"/>
  <c r="V159" i="5"/>
  <c r="W159" i="5" s="1"/>
  <c r="V155" i="5"/>
  <c r="W155" i="5" s="1"/>
  <c r="V147" i="5"/>
  <c r="W147" i="5" s="1"/>
  <c r="V143" i="5"/>
  <c r="V139" i="5"/>
  <c r="W139" i="5" s="1"/>
  <c r="V135" i="5"/>
  <c r="W135" i="5" s="1"/>
  <c r="V131" i="5"/>
  <c r="W131" i="5" s="1"/>
  <c r="V127" i="5"/>
  <c r="W127" i="5" s="1"/>
  <c r="V123" i="5"/>
  <c r="W123" i="5" s="1"/>
  <c r="V119" i="5"/>
  <c r="W119" i="5" s="1"/>
  <c r="V115" i="5"/>
  <c r="W115" i="5" s="1"/>
  <c r="V111" i="5"/>
  <c r="W111" i="5" s="1"/>
  <c r="V107" i="5"/>
  <c r="W107" i="5" s="1"/>
  <c r="V103" i="5"/>
  <c r="W103" i="5" s="1"/>
  <c r="V99" i="5"/>
  <c r="W99" i="5" s="1"/>
  <c r="V95" i="5"/>
  <c r="W95" i="5" s="1"/>
  <c r="V91" i="5"/>
  <c r="W91" i="5" s="1"/>
  <c r="V87" i="5"/>
  <c r="W87" i="5" s="1"/>
  <c r="V206" i="5"/>
  <c r="W206" i="5" s="1"/>
  <c r="V158" i="5"/>
  <c r="W158" i="5" s="1"/>
  <c r="V118" i="5"/>
  <c r="W118" i="5" s="1"/>
  <c r="S110" i="5"/>
  <c r="V19" i="5"/>
  <c r="W19" i="5" s="1"/>
  <c r="V15" i="5"/>
  <c r="W15" i="5" s="1"/>
  <c r="V78" i="5"/>
  <c r="W78" i="5" s="1"/>
  <c r="V70" i="5"/>
  <c r="W70" i="5" s="1"/>
  <c r="V54" i="5"/>
  <c r="W54" i="5" s="1"/>
  <c r="V46" i="5"/>
  <c r="W46" i="5" s="1"/>
  <c r="V34" i="5"/>
  <c r="W34" i="5" s="1"/>
  <c r="V30" i="5"/>
  <c r="W30" i="5" s="1"/>
  <c r="S185" i="5"/>
  <c r="U22" i="5"/>
  <c r="U144" i="5"/>
  <c r="S151" i="5"/>
  <c r="U158" i="5"/>
  <c r="U171" i="5"/>
  <c r="S205" i="5"/>
  <c r="S228" i="5"/>
  <c r="S17" i="5"/>
  <c r="U141" i="5"/>
  <c r="U168" i="5"/>
  <c r="U175" i="5"/>
  <c r="S196" i="5"/>
  <c r="U217" i="5"/>
  <c r="U225" i="5"/>
  <c r="S21" i="5"/>
  <c r="S144" i="5"/>
  <c r="S149" i="5"/>
  <c r="S157" i="5"/>
  <c r="S173" i="5"/>
  <c r="U185" i="5"/>
  <c r="U200" i="5"/>
  <c r="U207" i="5"/>
  <c r="U21" i="5"/>
  <c r="S211" i="5"/>
  <c r="S131" i="5"/>
  <c r="S146" i="5"/>
  <c r="S154" i="5"/>
  <c r="S175" i="5"/>
  <c r="U184" i="5"/>
  <c r="U193" i="5"/>
  <c r="U213" i="5"/>
  <c r="S153" i="5"/>
  <c r="S165" i="5"/>
  <c r="S181" i="5"/>
  <c r="U221" i="5"/>
  <c r="U37" i="5"/>
  <c r="U65" i="5"/>
  <c r="U216" i="5"/>
  <c r="X198" i="5"/>
  <c r="S61" i="5"/>
  <c r="U73" i="5"/>
  <c r="S33" i="5"/>
  <c r="S77" i="5"/>
  <c r="S224" i="5"/>
  <c r="S25" i="5"/>
  <c r="U33" i="5"/>
  <c r="U224" i="5"/>
  <c r="P202" i="5"/>
  <c r="U25" i="5"/>
  <c r="S121" i="5"/>
  <c r="S168" i="5"/>
  <c r="S217" i="5"/>
  <c r="X214" i="5"/>
  <c r="S54" i="5"/>
  <c r="U62" i="5"/>
  <c r="U81" i="5"/>
  <c r="S125" i="5"/>
  <c r="S214" i="5"/>
  <c r="S221" i="5"/>
  <c r="X94" i="5"/>
  <c r="U54" i="5"/>
  <c r="U125" i="5"/>
  <c r="S206" i="5"/>
  <c r="P160" i="5"/>
  <c r="U105" i="5"/>
  <c r="S160" i="5"/>
  <c r="S213" i="5"/>
  <c r="P194" i="5"/>
  <c r="U97" i="5"/>
  <c r="S129" i="5"/>
  <c r="S210" i="5"/>
  <c r="U19" i="5"/>
  <c r="U38" i="5"/>
  <c r="S113" i="5"/>
  <c r="U151" i="5"/>
  <c r="P109" i="5"/>
  <c r="P86" i="5"/>
  <c r="P42" i="5"/>
  <c r="S19" i="5"/>
  <c r="S182" i="5"/>
  <c r="S45" i="5"/>
  <c r="S93" i="5"/>
  <c r="S101" i="5"/>
  <c r="S120" i="5"/>
  <c r="S135" i="5"/>
  <c r="P226" i="5"/>
  <c r="P170" i="5"/>
  <c r="P93" i="5"/>
  <c r="P45" i="5"/>
  <c r="X158" i="5"/>
  <c r="X46" i="5"/>
  <c r="S82" i="5"/>
  <c r="U101" i="5"/>
  <c r="X152" i="5"/>
  <c r="S42" i="5"/>
  <c r="U52" i="5"/>
  <c r="S109" i="5"/>
  <c r="S178" i="5"/>
  <c r="U186" i="5"/>
  <c r="S222" i="5"/>
  <c r="X118" i="5"/>
  <c r="U178" i="5"/>
  <c r="P130" i="5"/>
  <c r="X112" i="5"/>
  <c r="S15" i="5"/>
  <c r="U170" i="5"/>
  <c r="S190" i="5"/>
  <c r="U15" i="5"/>
  <c r="S23" i="5"/>
  <c r="S67" i="5"/>
  <c r="U155" i="5"/>
  <c r="U167" i="5"/>
  <c r="S197" i="5"/>
  <c r="S216" i="5"/>
  <c r="X224" i="5"/>
  <c r="U130" i="5"/>
  <c r="X130" i="5"/>
  <c r="X216" i="5"/>
  <c r="X184" i="5"/>
  <c r="X168" i="5"/>
  <c r="X160" i="5"/>
  <c r="X128" i="5"/>
  <c r="X104" i="5"/>
  <c r="X80" i="5"/>
  <c r="X72" i="5"/>
  <c r="X64" i="5"/>
  <c r="X48" i="5"/>
  <c r="X24" i="5"/>
  <c r="S208" i="5"/>
  <c r="S225" i="5"/>
  <c r="X223" i="5"/>
  <c r="X215" i="5"/>
  <c r="X199" i="5"/>
  <c r="X191" i="5"/>
  <c r="X175" i="5"/>
  <c r="X167" i="5"/>
  <c r="X103" i="5"/>
  <c r="X55" i="5"/>
  <c r="X39" i="5"/>
  <c r="X31" i="5"/>
  <c r="X150" i="5"/>
  <c r="S43" i="5"/>
  <c r="S166" i="5"/>
  <c r="S219" i="5"/>
  <c r="X221" i="5"/>
  <c r="X189" i="5"/>
  <c r="X181" i="5"/>
  <c r="X173" i="5"/>
  <c r="X165" i="5"/>
  <c r="X149" i="5"/>
  <c r="X141" i="5"/>
  <c r="X133" i="5"/>
  <c r="X117" i="5"/>
  <c r="X109" i="5"/>
  <c r="X93" i="5"/>
  <c r="X45" i="5"/>
  <c r="X13" i="5"/>
  <c r="S78" i="5"/>
  <c r="S163" i="5"/>
  <c r="S177" i="5"/>
  <c r="P176" i="5"/>
  <c r="P136" i="5"/>
  <c r="X212" i="5"/>
  <c r="X204" i="5"/>
  <c r="X180" i="5"/>
  <c r="X172" i="5"/>
  <c r="X156" i="5"/>
  <c r="X148" i="5"/>
  <c r="X140" i="5"/>
  <c r="X116" i="5"/>
  <c r="X100" i="5"/>
  <c r="X92" i="5"/>
  <c r="X76" i="5"/>
  <c r="X60" i="5"/>
  <c r="X44" i="5"/>
  <c r="X12" i="5"/>
  <c r="S50" i="5"/>
  <c r="S127" i="5"/>
  <c r="S218" i="5"/>
  <c r="X131" i="5"/>
  <c r="X107" i="5"/>
  <c r="X99" i="5"/>
  <c r="X91" i="5"/>
  <c r="X83" i="5"/>
  <c r="X59" i="5"/>
  <c r="X51" i="5"/>
  <c r="X35" i="5"/>
  <c r="S75" i="5"/>
  <c r="S89" i="5"/>
  <c r="S130" i="5"/>
  <c r="S209" i="5"/>
  <c r="P186" i="5"/>
  <c r="X226" i="5"/>
  <c r="X202" i="5"/>
  <c r="X194" i="5"/>
  <c r="X154" i="5"/>
  <c r="X146" i="5"/>
  <c r="X138" i="5"/>
  <c r="X122" i="5"/>
  <c r="X114" i="5"/>
  <c r="X106" i="5"/>
  <c r="X98" i="5"/>
  <c r="X82" i="5"/>
  <c r="X74" i="5"/>
  <c r="X66" i="5"/>
  <c r="X58" i="5"/>
  <c r="X50" i="5"/>
  <c r="X42" i="5"/>
  <c r="X26" i="5"/>
  <c r="X10" i="5"/>
  <c r="S126" i="5"/>
  <c r="S187" i="5"/>
  <c r="X225" i="5"/>
  <c r="X193" i="5"/>
  <c r="X185" i="5"/>
  <c r="X161" i="5"/>
  <c r="X153" i="5"/>
  <c r="X145" i="5"/>
  <c r="X121" i="5"/>
  <c r="X105" i="5"/>
  <c r="X73" i="5"/>
  <c r="S179" i="5"/>
  <c r="S26" i="5"/>
  <c r="S122" i="5"/>
  <c r="S147" i="5"/>
  <c r="S169" i="5"/>
  <c r="P214" i="5"/>
  <c r="P198" i="5"/>
  <c r="P192" i="5"/>
  <c r="P189" i="5"/>
  <c r="P162" i="5"/>
  <c r="P152" i="5"/>
  <c r="P122" i="5"/>
  <c r="P112" i="5"/>
  <c r="P82" i="5"/>
  <c r="P66" i="5"/>
  <c r="P38" i="5"/>
  <c r="P35" i="5"/>
  <c r="P26" i="5"/>
  <c r="S63" i="5"/>
  <c r="S119" i="5"/>
  <c r="S66" i="5"/>
  <c r="S69" i="5"/>
  <c r="S72" i="5"/>
  <c r="S112" i="5"/>
  <c r="S184" i="5"/>
  <c r="P10" i="5"/>
  <c r="P165" i="5"/>
  <c r="P145" i="5"/>
  <c r="P53" i="5"/>
  <c r="P50" i="5"/>
  <c r="S71" i="5"/>
  <c r="S139" i="5"/>
  <c r="S142" i="5"/>
  <c r="S152" i="5"/>
  <c r="S174" i="5"/>
  <c r="S195" i="5"/>
  <c r="S198" i="5"/>
  <c r="S203" i="5"/>
  <c r="S227" i="5"/>
  <c r="S58" i="5"/>
  <c r="S68" i="5"/>
  <c r="S74" i="5"/>
  <c r="S95" i="5"/>
  <c r="S98" i="5"/>
  <c r="S117" i="5"/>
  <c r="S145" i="5"/>
  <c r="S189" i="5"/>
  <c r="P117" i="5"/>
  <c r="P74" i="5"/>
  <c r="P58" i="5"/>
  <c r="S79" i="5"/>
  <c r="S107" i="5"/>
  <c r="S155" i="5"/>
  <c r="S36" i="5"/>
  <c r="S84" i="5"/>
  <c r="S132" i="5"/>
  <c r="S188" i="5"/>
  <c r="S199" i="5"/>
  <c r="S202" i="5"/>
  <c r="P223" i="5"/>
  <c r="P215" i="5"/>
  <c r="P199" i="5"/>
  <c r="P191" i="5"/>
  <c r="P183" i="5"/>
  <c r="S60" i="5"/>
  <c r="S124" i="5"/>
  <c r="S180" i="5"/>
  <c r="S212" i="5"/>
  <c r="S220" i="5"/>
  <c r="S223" i="5"/>
  <c r="P212" i="5"/>
  <c r="P204" i="5"/>
  <c r="P180" i="5"/>
  <c r="P172" i="5"/>
  <c r="P164" i="5"/>
  <c r="P156" i="5"/>
  <c r="P148" i="5"/>
  <c r="P140" i="5"/>
  <c r="P116" i="5"/>
  <c r="P100" i="5"/>
  <c r="P92" i="5"/>
  <c r="P76" i="5"/>
  <c r="P60" i="5"/>
  <c r="P52" i="5"/>
  <c r="P44" i="5"/>
  <c r="S100" i="5"/>
  <c r="S156" i="5"/>
  <c r="S191" i="5"/>
  <c r="S76" i="5"/>
  <c r="S148" i="5"/>
  <c r="S172" i="5"/>
  <c r="S194" i="5"/>
  <c r="S215" i="5"/>
  <c r="S226" i="5"/>
  <c r="S92" i="5"/>
  <c r="S140" i="5"/>
  <c r="S204" i="5"/>
  <c r="S116" i="5"/>
  <c r="S16" i="5"/>
  <c r="S12" i="5"/>
  <c r="S18" i="5"/>
  <c r="S10" i="5"/>
  <c r="S14" i="5"/>
  <c r="W105" i="5"/>
  <c r="S20" i="5"/>
  <c r="W62" i="5"/>
  <c r="W143" i="5"/>
  <c r="S90" i="5"/>
  <c r="W81" i="5"/>
  <c r="W65" i="5"/>
  <c r="W153" i="5"/>
  <c r="W193" i="5"/>
  <c r="W151" i="5"/>
  <c r="S47" i="5"/>
  <c r="S46" i="5"/>
  <c r="S22" i="5"/>
  <c r="S44" i="5"/>
  <c r="S102" i="5"/>
  <c r="S103" i="5"/>
  <c r="S105" i="5"/>
  <c r="S118" i="5"/>
  <c r="S48" i="5"/>
  <c r="W69" i="5"/>
  <c r="S73" i="5"/>
  <c r="S97" i="5"/>
  <c r="S167" i="5"/>
  <c r="S70" i="5"/>
  <c r="S49" i="5"/>
  <c r="S40" i="5"/>
  <c r="S41" i="5"/>
  <c r="S11" i="5"/>
  <c r="W110" i="5"/>
  <c r="S159" i="5"/>
  <c r="S34" i="5"/>
  <c r="S87" i="5"/>
  <c r="S134" i="5"/>
  <c r="S27" i="5"/>
  <c r="S28" i="5"/>
  <c r="S56" i="5"/>
  <c r="S57" i="5"/>
  <c r="S123" i="5"/>
  <c r="S150" i="5"/>
  <c r="S161" i="5"/>
  <c r="S200" i="5"/>
  <c r="Q148" i="5" l="1"/>
  <c r="Q44" i="5"/>
  <c r="Q183" i="5"/>
  <c r="Q117" i="5"/>
  <c r="Q145" i="5"/>
  <c r="Q112" i="5"/>
  <c r="Q194" i="5"/>
  <c r="Q52" i="5"/>
  <c r="Q156" i="5"/>
  <c r="Q191" i="5"/>
  <c r="Q165" i="5"/>
  <c r="Q122" i="5"/>
  <c r="Q136" i="5"/>
  <c r="Q60" i="5"/>
  <c r="Q164" i="5"/>
  <c r="Q199" i="5"/>
  <c r="Q10" i="5"/>
  <c r="Q152" i="5"/>
  <c r="Q176" i="5"/>
  <c r="Q45" i="5"/>
  <c r="Q76" i="5"/>
  <c r="Q172" i="5"/>
  <c r="Q215" i="5"/>
  <c r="Q26" i="5"/>
  <c r="Q162" i="5"/>
  <c r="Q186" i="5"/>
  <c r="Q93" i="5"/>
  <c r="Q92" i="5"/>
  <c r="Q223" i="5"/>
  <c r="Q35" i="5"/>
  <c r="Q170" i="5"/>
  <c r="Q202" i="5"/>
  <c r="Q180" i="5"/>
  <c r="Q189" i="5"/>
  <c r="Q130" i="5"/>
  <c r="Q160" i="5"/>
  <c r="Q100" i="5"/>
  <c r="Q204" i="5"/>
  <c r="Q50" i="5"/>
  <c r="Q38" i="5"/>
  <c r="Q192" i="5"/>
  <c r="Q226" i="5"/>
  <c r="Q42" i="5"/>
  <c r="Q212" i="5"/>
  <c r="Q66" i="5"/>
  <c r="Q86" i="5"/>
  <c r="Q116" i="5"/>
  <c r="Q58" i="5"/>
  <c r="Q53" i="5"/>
  <c r="Q198" i="5"/>
  <c r="Q140" i="5"/>
  <c r="Q74" i="5"/>
  <c r="Q98" i="5"/>
  <c r="Q82" i="5"/>
  <c r="Q214" i="5"/>
  <c r="Q109" i="5"/>
  <c r="X88" i="5"/>
  <c r="X22" i="5"/>
  <c r="X110" i="5"/>
  <c r="X25" i="5"/>
  <c r="X37" i="5"/>
  <c r="X38" i="5"/>
  <c r="X144" i="5"/>
  <c r="V52" i="5"/>
  <c r="W52" i="5" s="1"/>
  <c r="V156" i="5"/>
  <c r="W156" i="5" s="1"/>
  <c r="V191" i="5"/>
  <c r="W191" i="5" s="1"/>
  <c r="V74" i="5"/>
  <c r="W74" i="5" s="1"/>
  <c r="V26" i="5"/>
  <c r="W26" i="5" s="1"/>
  <c r="V162" i="5"/>
  <c r="W162" i="5" s="1"/>
  <c r="V86" i="5"/>
  <c r="W86" i="5" s="1"/>
  <c r="V60" i="5"/>
  <c r="W60" i="5" s="1"/>
  <c r="V164" i="5"/>
  <c r="W164" i="5" s="1"/>
  <c r="V199" i="5"/>
  <c r="W199" i="5" s="1"/>
  <c r="V117" i="5"/>
  <c r="W117" i="5" s="1"/>
  <c r="V35" i="5"/>
  <c r="W35" i="5" s="1"/>
  <c r="V189" i="5"/>
  <c r="W189" i="5" s="1"/>
  <c r="V109" i="5"/>
  <c r="W109" i="5" s="1"/>
  <c r="U69" i="5"/>
  <c r="V76" i="5"/>
  <c r="W76" i="5" s="1"/>
  <c r="V172" i="5"/>
  <c r="W172" i="5" s="1"/>
  <c r="V215" i="5"/>
  <c r="W215" i="5" s="1"/>
  <c r="V50" i="5"/>
  <c r="W50" i="5" s="1"/>
  <c r="V38" i="5"/>
  <c r="W38" i="5" s="1"/>
  <c r="V192" i="5"/>
  <c r="W192" i="5" s="1"/>
  <c r="V194" i="5"/>
  <c r="W194" i="5" s="1"/>
  <c r="V92" i="5"/>
  <c r="W92" i="5" s="1"/>
  <c r="V180" i="5"/>
  <c r="W180" i="5" s="1"/>
  <c r="V223" i="5"/>
  <c r="W223" i="5" s="1"/>
  <c r="V53" i="5"/>
  <c r="W53" i="5" s="1"/>
  <c r="V66" i="5"/>
  <c r="W66" i="5" s="1"/>
  <c r="V198" i="5"/>
  <c r="W198" i="5" s="1"/>
  <c r="V100" i="5"/>
  <c r="W100" i="5" s="1"/>
  <c r="V204" i="5"/>
  <c r="W204" i="5" s="1"/>
  <c r="V98" i="5"/>
  <c r="W98" i="5" s="1"/>
  <c r="V82" i="5"/>
  <c r="W82" i="5" s="1"/>
  <c r="V214" i="5"/>
  <c r="W214" i="5" s="1"/>
  <c r="V186" i="5"/>
  <c r="W186" i="5" s="1"/>
  <c r="V136" i="5"/>
  <c r="W136" i="5" s="1"/>
  <c r="V45" i="5"/>
  <c r="W45" i="5" s="1"/>
  <c r="V116" i="5"/>
  <c r="W116" i="5" s="1"/>
  <c r="V212" i="5"/>
  <c r="W212" i="5" s="1"/>
  <c r="V145" i="5"/>
  <c r="W145" i="5" s="1"/>
  <c r="V112" i="5"/>
  <c r="W112" i="5" s="1"/>
  <c r="X54" i="5"/>
  <c r="V176" i="5"/>
  <c r="W176" i="5" s="1"/>
  <c r="V93" i="5"/>
  <c r="W93" i="5" s="1"/>
  <c r="V140" i="5"/>
  <c r="W140" i="5" s="1"/>
  <c r="V165" i="5"/>
  <c r="W165" i="5" s="1"/>
  <c r="V122" i="5"/>
  <c r="W122" i="5" s="1"/>
  <c r="V130" i="5"/>
  <c r="W130" i="5" s="1"/>
  <c r="V170" i="5"/>
  <c r="W170" i="5" s="1"/>
  <c r="V160" i="5"/>
  <c r="W160" i="5" s="1"/>
  <c r="V202" i="5"/>
  <c r="W202" i="5" s="1"/>
  <c r="V44" i="5"/>
  <c r="W44" i="5" s="1"/>
  <c r="V148" i="5"/>
  <c r="W148" i="5" s="1"/>
  <c r="V183" i="5"/>
  <c r="W183" i="5" s="1"/>
  <c r="V58" i="5"/>
  <c r="W58" i="5" s="1"/>
  <c r="V10" i="5"/>
  <c r="W10" i="5" s="1"/>
  <c r="V152" i="5"/>
  <c r="W152" i="5" s="1"/>
  <c r="V226" i="5"/>
  <c r="W226" i="5" s="1"/>
  <c r="V42" i="5"/>
  <c r="W42" i="5" s="1"/>
  <c r="X21" i="5"/>
  <c r="X125" i="5"/>
  <c r="X213" i="5"/>
  <c r="X200" i="5"/>
  <c r="X33" i="5"/>
  <c r="X151" i="5"/>
  <c r="X65" i="5"/>
  <c r="X217" i="5"/>
  <c r="X171" i="5"/>
  <c r="X69" i="5"/>
  <c r="X207" i="5"/>
  <c r="X170" i="5"/>
  <c r="X81" i="5"/>
  <c r="X19" i="5"/>
  <c r="X155" i="5"/>
  <c r="X186" i="5"/>
  <c r="X97" i="5"/>
  <c r="X62" i="5"/>
  <c r="X52" i="5"/>
  <c r="X178" i="5"/>
  <c r="U190" i="5"/>
  <c r="X190" i="5"/>
  <c r="U86" i="5"/>
  <c r="X86" i="5"/>
  <c r="X101" i="5"/>
  <c r="X15" i="5"/>
  <c r="U28" i="5"/>
  <c r="X28" i="5"/>
  <c r="U210" i="5"/>
  <c r="X210" i="5"/>
  <c r="U135" i="5"/>
  <c r="X135" i="5"/>
  <c r="U90" i="5"/>
  <c r="X90" i="5"/>
  <c r="U142" i="5"/>
  <c r="X142" i="5"/>
  <c r="U157" i="5"/>
  <c r="X157" i="5"/>
  <c r="U132" i="5"/>
  <c r="X132" i="5"/>
  <c r="U147" i="5"/>
  <c r="X147" i="5"/>
  <c r="U222" i="5"/>
  <c r="X222" i="5"/>
  <c r="U201" i="5"/>
  <c r="X201" i="5"/>
  <c r="U75" i="5"/>
  <c r="X75" i="5"/>
  <c r="U53" i="5"/>
  <c r="X53" i="5"/>
  <c r="U84" i="5"/>
  <c r="X84" i="5"/>
  <c r="U68" i="5"/>
  <c r="X68" i="5"/>
  <c r="U47" i="5"/>
  <c r="X47" i="5"/>
  <c r="U218" i="5"/>
  <c r="X218" i="5"/>
  <c r="U183" i="5"/>
  <c r="X183" i="5"/>
  <c r="U57" i="5"/>
  <c r="X57" i="5"/>
  <c r="U27" i="5"/>
  <c r="X27" i="5"/>
  <c r="U34" i="5"/>
  <c r="X34" i="5"/>
  <c r="U32" i="5"/>
  <c r="X32" i="5"/>
  <c r="U61" i="5"/>
  <c r="X61" i="5"/>
  <c r="U197" i="5"/>
  <c r="X197" i="5"/>
  <c r="U102" i="5"/>
  <c r="X102" i="5"/>
  <c r="U169" i="5"/>
  <c r="X169" i="5"/>
  <c r="U41" i="5"/>
  <c r="X41" i="5"/>
  <c r="U96" i="5"/>
  <c r="X96" i="5"/>
  <c r="U40" i="5"/>
  <c r="X40" i="5"/>
  <c r="U70" i="5"/>
  <c r="X70" i="5"/>
  <c r="U77" i="5"/>
  <c r="X77" i="5"/>
  <c r="U17" i="5"/>
  <c r="X17" i="5"/>
  <c r="U205" i="5"/>
  <c r="X205" i="5"/>
  <c r="U136" i="5"/>
  <c r="X136" i="5"/>
  <c r="U9" i="5"/>
  <c r="X9" i="5"/>
  <c r="U36" i="5"/>
  <c r="X36" i="5"/>
  <c r="U164" i="5"/>
  <c r="X164" i="5"/>
  <c r="U227" i="5"/>
  <c r="X227" i="5"/>
  <c r="U23" i="5"/>
  <c r="X23" i="5"/>
  <c r="U119" i="5"/>
  <c r="X119" i="5"/>
  <c r="U177" i="5"/>
  <c r="X177" i="5"/>
  <c r="U113" i="5"/>
  <c r="X113" i="5"/>
  <c r="U29" i="5"/>
  <c r="X29" i="5"/>
  <c r="U87" i="5"/>
  <c r="X87" i="5"/>
  <c r="U18" i="5"/>
  <c r="X18" i="5"/>
  <c r="U30" i="5"/>
  <c r="X30" i="5"/>
  <c r="U143" i="5"/>
  <c r="X143" i="5"/>
  <c r="U208" i="5"/>
  <c r="X208" i="5"/>
  <c r="U67" i="5"/>
  <c r="X67" i="5"/>
  <c r="U196" i="5"/>
  <c r="X196" i="5"/>
  <c r="U203" i="5"/>
  <c r="X203" i="5"/>
  <c r="U211" i="5"/>
  <c r="X211" i="5"/>
  <c r="U63" i="5"/>
  <c r="X63" i="5"/>
  <c r="U127" i="5"/>
  <c r="X127" i="5"/>
  <c r="U163" i="5"/>
  <c r="X163" i="5"/>
  <c r="U43" i="5"/>
  <c r="X43" i="5"/>
  <c r="U187" i="5"/>
  <c r="X187" i="5"/>
  <c r="U49" i="5"/>
  <c r="X49" i="5"/>
  <c r="U108" i="5"/>
  <c r="X108" i="5"/>
  <c r="U124" i="5"/>
  <c r="X124" i="5"/>
  <c r="U220" i="5"/>
  <c r="X220" i="5"/>
  <c r="U11" i="5"/>
  <c r="X11" i="5"/>
  <c r="U120" i="5"/>
  <c r="X120" i="5"/>
  <c r="U176" i="5"/>
  <c r="X176" i="5"/>
  <c r="U174" i="5"/>
  <c r="X174" i="5"/>
  <c r="U111" i="5"/>
  <c r="X111" i="5"/>
  <c r="U79" i="5"/>
  <c r="X79" i="5"/>
  <c r="U188" i="5"/>
  <c r="X188" i="5"/>
  <c r="U195" i="5"/>
  <c r="X195" i="5"/>
  <c r="U219" i="5"/>
  <c r="X219" i="5"/>
  <c r="U129" i="5"/>
  <c r="X129" i="5"/>
  <c r="U182" i="5"/>
  <c r="X182" i="5"/>
  <c r="U126" i="5"/>
  <c r="X126" i="5"/>
  <c r="U137" i="5"/>
  <c r="X137" i="5"/>
  <c r="U228" i="5"/>
  <c r="X228" i="5"/>
  <c r="U139" i="5"/>
  <c r="X139" i="5"/>
  <c r="U89" i="5"/>
  <c r="X89" i="5"/>
  <c r="U162" i="5"/>
  <c r="X162" i="5"/>
  <c r="U16" i="5"/>
  <c r="X16" i="5"/>
  <c r="U123" i="5"/>
  <c r="X123" i="5"/>
  <c r="U56" i="5"/>
  <c r="X56" i="5"/>
  <c r="U159" i="5"/>
  <c r="X159" i="5"/>
  <c r="U134" i="5"/>
  <c r="X134" i="5"/>
  <c r="U166" i="5"/>
  <c r="X166" i="5"/>
  <c r="U192" i="5"/>
  <c r="X192" i="5"/>
  <c r="U78" i="5"/>
  <c r="X78" i="5"/>
  <c r="U14" i="5"/>
  <c r="X14" i="5"/>
  <c r="U95" i="5"/>
  <c r="X95" i="5"/>
  <c r="U71" i="5"/>
  <c r="X71" i="5"/>
  <c r="U206" i="5"/>
  <c r="X206" i="5"/>
  <c r="U115" i="5"/>
  <c r="X115" i="5"/>
  <c r="U179" i="5"/>
  <c r="X179" i="5"/>
  <c r="U209" i="5"/>
  <c r="X209" i="5"/>
  <c r="U20" i="5" l="1"/>
  <c r="X20" i="5"/>
  <c r="X85" i="5"/>
  <c r="U85" i="5"/>
  <c r="S85" i="5"/>
  <c r="P85" i="5"/>
  <c r="Q85" i="5" l="1"/>
  <c r="V85" i="5"/>
  <c r="W85" i="5" s="1"/>
</calcChain>
</file>

<file path=xl/sharedStrings.xml><?xml version="1.0" encoding="utf-8"?>
<sst xmlns="http://schemas.openxmlformats.org/spreadsheetml/2006/main" count="2060" uniqueCount="338">
  <si>
    <t>MINISTERIO DE SALUD - CAJA DEL SEGURO SOCIAL</t>
  </si>
  <si>
    <t>DIRECCIÓN DE MEDICAMENTOS E INSUMOS PARA LA SALUD</t>
  </si>
  <si>
    <t xml:space="preserve">LISTADO DE MEDICAMENTOS PARA SEGUNDA COMPRA CONJUNTA </t>
  </si>
  <si>
    <t>#</t>
  </si>
  <si>
    <t>CÓDIGO</t>
  </si>
  <si>
    <t>Ficha Técnica</t>
  </si>
  <si>
    <t>DESCRIPCIÓN</t>
  </si>
  <si>
    <t>CANTIDAD
CSS</t>
  </si>
  <si>
    <t>PRECIO DE REFERENCIA</t>
  </si>
  <si>
    <t>MONTO CSS</t>
  </si>
  <si>
    <t>Consumo de Despacho</t>
  </si>
  <si>
    <t>Saldos pendientes del contrato</t>
  </si>
  <si>
    <t>Alcance (en meses)</t>
  </si>
  <si>
    <t>Manos del proveedor</t>
  </si>
  <si>
    <t>Alcance (en meses)2</t>
  </si>
  <si>
    <t>Existencia</t>
  </si>
  <si>
    <t>Alcance (en meses)3</t>
  </si>
  <si>
    <t>Primer Pedido calculado el 30.07.2024</t>
  </si>
  <si>
    <t>Alcance del Pedido</t>
  </si>
  <si>
    <t>Alcance total</t>
  </si>
  <si>
    <t>Analista</t>
  </si>
  <si>
    <t>tipo de compra</t>
  </si>
  <si>
    <t>ESTATUS DE INVENTARIO</t>
  </si>
  <si>
    <t>ACETIL SALICILICO ACIDO, 75-100MG, TABLETA, V.O.</t>
  </si>
  <si>
    <t>EM</t>
  </si>
  <si>
    <t>01-2022</t>
  </si>
  <si>
    <t>4. ALCANCE DE 2 MESES</t>
  </si>
  <si>
    <t>ACICLOVIR 25mg/ml, polvo liofilizado, I.V.</t>
  </si>
  <si>
    <t>EB</t>
  </si>
  <si>
    <t>2. ALCANCE MENOR A 1 MES</t>
  </si>
  <si>
    <t>ACICLOVIR 400mg, capsula o tableta, V.O.</t>
  </si>
  <si>
    <t>LF</t>
  </si>
  <si>
    <t>6. ALCANCE DE 4 MESES</t>
  </si>
  <si>
    <t>ACIDO ALENDRONICO  (ALENDRONATO SODICO TRIHIDRATADO)  70mg, tableta, V.0.</t>
  </si>
  <si>
    <t>SF</t>
  </si>
  <si>
    <t>1. ALCANCE 0</t>
  </si>
  <si>
    <t>AGUA ESTERIL, frasco o balsa, 1,000-4,000ml, Via Parenteral.</t>
  </si>
  <si>
    <t>RG</t>
  </si>
  <si>
    <t>AGUA ESTERIL, para inyectable, vial a balsa multiuso con sello de seguridad, 50-100ml.</t>
  </si>
  <si>
    <t>ALTEPLASA  (rtpA) 50mg, polvo liofilizado,  I.V.</t>
  </si>
  <si>
    <t>05-2022</t>
  </si>
  <si>
    <t>5. ALCANCE DE 3 MESES</t>
  </si>
  <si>
    <t>ALUMINIO ACETATO ACIDO, 0.050% A 0.060%, CREMA, PH: 4.0 • 4.8, TUBO, 30G VIA T6PJCA.</t>
  </si>
  <si>
    <t>AMINOACIDOS CRISTALINOS  al 10%, con CISTEINA, HISTIDINA, TAURINA y TIROSINA, soluci6n, 250·500ml, I.V.</t>
  </si>
  <si>
    <t>9. ALCANCE MAYOR A 6 MESES</t>
  </si>
  <si>
    <t>AMINOACIDOS CRISTALINOS al 10%, solución, 500ml, I.V.</t>
  </si>
  <si>
    <t>Aminoácidos,  al 13.4%, enriquecido con Glutamina, soluci6n, 500-1,000ml, 1.V.</t>
  </si>
  <si>
    <t>AMLODIPINA 5mg, tableta, V.O.</t>
  </si>
  <si>
    <t>AMOXICILINA 400MG CON ACIDO CLAVULANICO  57MG (CLAVULONATO POTASICO), SUSPENSIÓN, FRASCO,  V.O.</t>
  </si>
  <si>
    <t>DH</t>
  </si>
  <si>
    <t>AMOXICILINA BASE O TRIHIDRATADA,  500MG, CAPSULA 0 TABLETA, V.O.</t>
  </si>
  <si>
    <t>AMPICILINA SODICA 1g, polvo liofilizado, J.M., I.V.</t>
  </si>
  <si>
    <t>ANFOTERICINA B 50mg, polvo liofilizado, 1.V.</t>
  </si>
  <si>
    <t>ASCORBICO ACIDO (VITAMINA C), 500MG, TA8LETA  RECUBIERTO  (PELiÓCULA), MASTICABLE O EFERVESCENTE,</t>
  </si>
  <si>
    <t>CEFTAZIDIMA /AVIBACTAM 2g/0.5g polvo para perfusión I.V</t>
  </si>
  <si>
    <t>Reciente inclusión</t>
  </si>
  <si>
    <t>AZELASTINA HIDROCLORURO,  0.05%,  GOTAS, SOLUCIÓN, FRASCO,  ViA  OFTALMICA.</t>
  </si>
  <si>
    <t>AZITROMICINA 500mg, capsula o tableta, V.0.</t>
  </si>
  <si>
    <t>7. ALCANCE DE 5 MESES</t>
  </si>
  <si>
    <r>
      <rPr>
        <b/>
        <sz val="10"/>
        <rFont val="Arial"/>
        <charset val="134"/>
      </rPr>
      <t>AZITROMICINA,  200MG/5ML,  POLVO PARA SUSPENSJ6N,
15-30ML, FRASCO, V.0.</t>
    </r>
  </si>
  <si>
    <t>BECLOMETASONA DIPROPIONATO 50mcg/ inhalación, solución en aerosol libre de CFC, INHALADOR CON 100-200 DOSIS, VÍA BUCAL</t>
  </si>
  <si>
    <r>
      <rPr>
        <b/>
        <sz val="10"/>
        <rFont val="Arial"/>
        <charset val="134"/>
      </rPr>
      <t>BENCILPENICILINA PROCAiNICA  600,000 - 800,000UI, con
o sin BENCILPENICILINA cristalina SODICA o POTASICA,
polvo liofilizado, I.M.</t>
    </r>
  </si>
  <si>
    <t>BENCILPENICILINA SODICA 1,000,000UI, polvo liofilizado, I.V.</t>
  </si>
  <si>
    <t>Tramite usual</t>
  </si>
  <si>
    <t>BENDAMUSTINA, 100 MG, 1.V.</t>
  </si>
  <si>
    <t>BENDAMUSTINA,  25 MG, 1.V.</t>
  </si>
  <si>
    <r>
      <rPr>
        <b/>
        <sz val="10"/>
        <rFont val="Arial"/>
        <charset val="134"/>
      </rPr>
      <t>BICTEGRAVIR 50mg/EMTRICITABINA 200mg/TENOFOVIR
25mg Capsula o Comprimido,  V.O. (x30)</t>
    </r>
  </si>
  <si>
    <t>DD</t>
  </si>
  <si>
    <t>11-2022</t>
  </si>
  <si>
    <t>BIPERIDENO LACTATO 5mg/ml, solución, I.M., I.V.</t>
  </si>
  <si>
    <t>BRIMONIDINA TARTRATO, 0.2%,  GOTAS,  SOLUCION, FRASCO,  ViA  OFTALMICA</t>
  </si>
  <si>
    <t>3. ALCANCE DE 1 MESES</t>
  </si>
  <si>
    <t>Busulfano,  6mg/ml, soluci6n, I.V.</t>
  </si>
  <si>
    <t>CABERGOLINA,  0.5MG, TABLETA V.O.</t>
  </si>
  <si>
    <t>CALAMINA,  8%, LOCION, FRASCO, 120ML, VIA TOPICA.</t>
  </si>
  <si>
    <t>CALCIO GLUCONATO 10%, solucion, I.V.</t>
  </si>
  <si>
    <t>8. ALCANCE DE 6 MESES</t>
  </si>
  <si>
    <t>CALCIPOTRIOL (HIDRATO),  50MCG/G CON  BETAMETASONA  (DIPROPIONATO), 05MG/G, GEL FRASCO, 30G, VIA T6PICA.</t>
  </si>
  <si>
    <t>CARBAMAZEPINA  200mg, tableta, V.O.</t>
  </si>
  <si>
    <r>
      <rPr>
        <b/>
        <sz val="10"/>
        <rFont val="Arial"/>
        <charset val="134"/>
      </rPr>
      <t>CARBAPENEM: IMIPENEM 500mg con CILASTATINA 500mg,
polvo liofilizado, 1.V.</t>
    </r>
  </si>
  <si>
    <t>CASPOFUNGINA  50mg, polvo liofilizado, I.V.</t>
  </si>
  <si>
    <t xml:space="preserve"> 01-2022</t>
  </si>
  <si>
    <t>CEFALEXINA, 500MG, CAPSULA O TABLETA, V.O.</t>
  </si>
  <si>
    <t>CEFALOTINA S6DICA 1g, polvo liofilizado, I.V.</t>
  </si>
  <si>
    <t>CEFEPIME 1g, polvo liofilizado, 1.V.</t>
  </si>
  <si>
    <t>CEFTAZIDIMA 1g, polvo liofilizado, I.M., I.V.</t>
  </si>
  <si>
    <t>CICLOSPORINA  100mg,  cilpsula con microemulsi6n, V.O.</t>
  </si>
  <si>
    <t>CICLOSPORINA 25mg, cápsula con microemulsión, v.o.</t>
  </si>
  <si>
    <t>CICLOSPORINA  50mg/ml, solución, I.V. (X10)</t>
  </si>
  <si>
    <t>CINACALCET HIDROCLORURO,   30mg, tableta v.o.</t>
  </si>
  <si>
    <t>CITARABINA 100mg, polvo liofilizado, I.V.</t>
  </si>
  <si>
    <t>CITARABINA 500mg·1000mg,  polvo esteril para soluci6n inyectable,  I.V. Infusion I.V., S.C., lntratecal.</t>
  </si>
  <si>
    <r>
      <rPr>
        <b/>
        <sz val="10"/>
        <rFont val="Arial"/>
        <charset val="134"/>
      </rPr>
      <t>CLARITROMICINA 500mg, capsula o tableta, v.o.</t>
    </r>
  </si>
  <si>
    <t>CLINDAMICINA FOSFATO 150mg/ml, soluci6n, 1.M., 1.V.</t>
  </si>
  <si>
    <r>
      <rPr>
        <b/>
        <sz val="10"/>
        <rFont val="Arial"/>
        <charset val="134"/>
      </rPr>
      <t>CLOBETASOL PROPIONATO 0.05%, crema, tuba, 25g, Via
T6pica.  (Corticoide sllper potente).</t>
    </r>
  </si>
  <si>
    <r>
      <rPr>
        <b/>
        <sz val="10"/>
        <rFont val="Arial"/>
        <charset val="134"/>
      </rPr>
      <t>CLONAZEPAM,  2.5MG/ML, SOLUCI6N, FRASCO, 10ML,
v.o.</t>
    </r>
  </si>
  <si>
    <t>CLOPIDOGREL DISULFATO 75mg, tableta, V.O.</t>
  </si>
  <si>
    <t>CLORANFENICOL 1%, ungüento, tubo 3-5g, Via Oftalmica.</t>
  </si>
  <si>
    <t>CLORFENIRAMINA  MALEATO, 2·2.5MG/5ML, JARABE, FRASCO, 120ML,  V.0.</t>
  </si>
  <si>
    <t>CLOTRIMAZOL,  1-2%, SOLUClÓN, FRASCO, 20·30ML VIA TÓPICA</t>
  </si>
  <si>
    <t>CLOZAPINA 100mg, tableta ranurada, V.O.</t>
  </si>
  <si>
    <t>COMPLEJO B,  TABLETA, V.O.</t>
  </si>
  <si>
    <t>COMPLEJO B, elixir o jarabe, V.0.</t>
  </si>
  <si>
    <t>DACARBAZINA CITRATO  200mg, polvo liofilizado, I. V.</t>
  </si>
  <si>
    <t>Darunavir/  Cobicistat, 800mg 1150mg tableta, V.O</t>
  </si>
  <si>
    <t>DASATINIB 70mg, tableta, V.O.</t>
  </si>
  <si>
    <r>
      <rPr>
        <b/>
        <sz val="10"/>
        <rFont val="Arial"/>
        <charset val="134"/>
      </rPr>
      <t>DEFERASIROX  250mg, tableta dispersable, v.o.</t>
    </r>
  </si>
  <si>
    <r>
      <rPr>
        <b/>
        <sz val="10"/>
        <rFont val="Arial"/>
        <charset val="134"/>
      </rPr>
      <t>DEFERASIROX 500mg, tableta dispersable, v.o.</t>
    </r>
  </si>
  <si>
    <t>DESMOPRESINA  ACETATO 0.1mg/ml, soluci6n, frasco, 2.5ml, Via Nasal.</t>
  </si>
  <si>
    <t>DEXTROSA al 50%, solución, vial o frasco o balsa, 50-100ml, I.V.</t>
  </si>
  <si>
    <t>DEXTROSA EN AGUA, al 10%, solución, envase ptastico (balsa o frasco), con equipo adaptable desechable para lnfusi6n lntravenosa, 500 ml. I.V.</t>
  </si>
  <si>
    <t>DEXTROSA EN AGUA, AL 5% EN SOLUClÓN SALINA AL 0.45%, SOLUCIÓN, ENVASE PLASTICO  (BOLSA O FRASCO), CON EQUIPO ADAPTABLE DESECHABLE PARA INFUSlÓN INTRAVENOSA,  500ML.</t>
  </si>
  <si>
    <t>DEXTROSA EN AGUA, al  5% en SOLUCION SALINA al  0.9%, solución, envase plástico (bolsa o frasco) con equipo adaptable desechable para lnfusión lntravenosa,  500ml.</t>
  </si>
  <si>
    <t>DEXTROSA EN AGUA, al  5% en SOLUCIÓN SALINA al 0.9%, solución, envase plástico (bolsa a frasco), con equipo adaptable desechable para infusión lntravenosa, 1,000ml.</t>
  </si>
  <si>
    <t>DEXTROSA EN AGUA, al 5%, solución, envase plástico (bolsa o frasco), con equipo adaptable desechable para lnfusión intravenosa, 1,000ml.</t>
  </si>
  <si>
    <t>DEXTROSA EN AGUA, al 5%, solución, envase plástico (bolsa o frasco), con equipo adaptable desechable para lnfusi6n lntravenosa,  500ml.</t>
  </si>
  <si>
    <t>DEXTROSA HIPERTÓNICA  50% a 70%, solución, 500ml a 2,000ml, I.V.</t>
  </si>
  <si>
    <t>DIAZEPAM 5mg/ml, solución, I.M., l.V.</t>
  </si>
  <si>
    <t>DICLOXACILINA, 500MG, CAPSULA, V.O.</t>
  </si>
  <si>
    <t>DIFENHIDRAMINA 10mg/ml, solución, I.M., I.V.</t>
  </si>
  <si>
    <t>DIFENHIDRAMINA, 12.5MG/5ML, JARABE, FRASCO 120ML, v.o.</t>
  </si>
  <si>
    <t>DIMENHIDRINATO, 50MG, TABLETA, V.O.</t>
  </si>
  <si>
    <t>DINOPROSTONE,  2MG/3G, GEL, TUBO CON APLICADOR PRECARGADO O JERINGA, VÍA VAGINAL.</t>
  </si>
  <si>
    <t>Dipéptido Alanina-Glutamina, al 20%, soluci6n, frasco, 100ml, I.V.</t>
  </si>
  <si>
    <t>DOBUTAMINA  250mg, solución, I.V.</t>
  </si>
  <si>
    <t>DORZOLAMIDA CLORHIDRATO,  2%, GOTAS, SOLUClÓN, FRASCO,  5-10ML,  VÍA  OFTÁLMICA.</t>
  </si>
  <si>
    <t>DULOXETINA,  60mg, capsula o tableta, V.O.</t>
  </si>
  <si>
    <t>EMTRICITABINA  200mg/ TENOFOVIR  300mg, tableta, v.o.</t>
  </si>
  <si>
    <t>EMULSlÓN DE LÍPIDOS DE CUARTA GENERAClÓN:  ACEITE DE SOYA 40-60g/1000ml, TRIGLICÉRIDOS DE CADENA MEDIA 40-60g/1000ml, ACEITE DE OLIVA 40-60g/1000ml, ACEITE DE PESCADO RICO EN OMEGA-3 20-30g/1000ml, bolsa plástica o frasco, 500ml, l.V.</t>
  </si>
  <si>
    <r>
      <rPr>
        <b/>
        <sz val="10"/>
        <rFont val="Arial"/>
        <charset val="134"/>
      </rPr>
      <t>Ertapenem, 1g, polvo liofilizado para solución inyectable</t>
    </r>
    <r>
      <rPr>
        <b/>
        <vertAlign val="subscript"/>
        <sz val="10"/>
        <rFont val="Arial"/>
        <charset val="134"/>
      </rPr>
      <t xml:space="preserve">  </t>
    </r>
    <r>
      <rPr>
        <b/>
        <sz val="10"/>
        <rFont val="Arial"/>
        <charset val="134"/>
      </rPr>
      <t>I.M.</t>
    </r>
    <r>
      <rPr>
        <b/>
        <vertAlign val="subscript"/>
        <sz val="10"/>
        <rFont val="Arial"/>
        <charset val="134"/>
      </rPr>
      <t xml:space="preserve">  </t>
    </r>
    <r>
      <rPr>
        <b/>
        <sz val="10"/>
        <rFont val="Arial"/>
        <charset val="134"/>
      </rPr>
      <t>I.V.</t>
    </r>
  </si>
  <si>
    <t>ESTRÓGENOS CONJUGADOS NATURALES DE ORIGEN EQUINO, 0.625MG/G, CREMA TUBO CON APLICADOR, 40- 45 G  V. VAGINAL,                 X42.5</t>
  </si>
  <si>
    <t>ETONOGESTREL 68MG, IMPLANTE, S.C.</t>
  </si>
  <si>
    <t>EVEROLIMUS 0,5mg, tableta, V.O.</t>
  </si>
  <si>
    <r>
      <rPr>
        <b/>
        <sz val="10"/>
        <rFont val="Arial"/>
        <charset val="134"/>
      </rPr>
      <t>Factor VIII rico en Factor Von Willebrand</t>
    </r>
    <r>
      <rPr>
        <b/>
        <vertAlign val="subscript"/>
        <sz val="10"/>
        <rFont val="Arial"/>
        <charset val="134"/>
      </rPr>
      <t xml:space="preserve">1  </t>
    </r>
    <r>
      <rPr>
        <b/>
        <sz val="10"/>
        <rFont val="Arial"/>
        <charset val="134"/>
      </rPr>
      <t>250-500UI, polvo liofilizado, vial, I.V.  X 250</t>
    </r>
  </si>
  <si>
    <t>FENITOÍNA SÓDICA 100mg, cápsula o tableta, de liberación modificada, V.O.  (X100)</t>
  </si>
  <si>
    <t>FENTANILO 0.05mg/ml, 1.M., 1.V. (Control Narcóticos).</t>
  </si>
  <si>
    <t>FENTANILO, 25MCG, PARCHE TRANSDERMICO,  VIA TOPICA. (NARCÓTI CO)</t>
  </si>
  <si>
    <t>FINASTERIDA,  5 MG, TABLETA, V.O.</t>
  </si>
  <si>
    <r>
      <rPr>
        <b/>
        <sz val="10"/>
        <rFont val="Arial"/>
        <charset val="134"/>
      </rPr>
      <t>FLUCONAZOL 2mg/mL</t>
    </r>
    <r>
      <rPr>
        <b/>
        <vertAlign val="subscript"/>
        <sz val="10"/>
        <rFont val="Arial"/>
        <charset val="134"/>
      </rPr>
      <t xml:space="preserve">  </t>
    </r>
    <r>
      <rPr>
        <b/>
        <sz val="10"/>
        <rFont val="Arial"/>
        <charset val="134"/>
      </rPr>
      <t>solución, I.V.</t>
    </r>
  </si>
  <si>
    <t>FLUFENAZINA DECANOATO 25mg/ml, solución, I.M.</t>
  </si>
  <si>
    <t>FÓLICO ÁCIDO, 5MG, TABLETA, V.0.</t>
  </si>
  <si>
    <t>FORMOTEROL FUMARATO  (EFORMOTEROL), 9- 12MCG/INHALACION, POLVO SECO, INHALADOR CON APLICADOR CON 30-60 DOSIS,  VÍA BUCAL.</t>
  </si>
  <si>
    <t>FORMULACIÓN PARA ALIMENTACIÓN PARENTERAL EN BOLSA DE TRES CAMARAS: NUTRICION PARENTERAL PERIFÉRICA COMPLETA: EMULSIN LIPIDICA 20%+ GLUCOSA 11% + AMINOACIDO  Y ELECTROLITOS;  solución, bolsa, 1440 ml, I.V.; VEN: FALTA Origen de la Molecula: Síntesis Química.</t>
  </si>
  <si>
    <t>FUROSEMIDA 10mg/ml, solución,  I.M., I.V.</t>
  </si>
  <si>
    <t>FUROSEMIDA, 40MG,  TABLETA, V.O.</t>
  </si>
  <si>
    <t>FUSIDATO SÓDICO 2%, ungüento, tubo, 15-20g, VÍa Tópica.</t>
  </si>
  <si>
    <t>GENTAMICINA  SULFATO, 0.3%, UNGÜENTO, TUBO, 3-5G, VÍA OFTÁLMICA</t>
  </si>
  <si>
    <t>GLIBENCLAMIDA,  5MG, TABLETA, V.O</t>
  </si>
  <si>
    <t>GOSERELINA, 10.8MG, S.C.</t>
  </si>
  <si>
    <r>
      <rPr>
        <b/>
        <sz val="10"/>
        <rFont val="Arial"/>
        <charset val="134"/>
      </rPr>
      <t>Heparina bajo peso molecular  (Enoxaparina Sódica), actividad anti-Xa 8,000UI, solución</t>
    </r>
    <r>
      <rPr>
        <b/>
        <vertAlign val="subscript"/>
        <sz val="10"/>
        <rFont val="Arial"/>
        <charset val="134"/>
      </rPr>
      <t xml:space="preserve">  </t>
    </r>
    <r>
      <rPr>
        <b/>
        <sz val="10"/>
        <rFont val="Arial"/>
        <charset val="134"/>
      </rPr>
      <t>jeringa prellenada, 0.8ml, S.C.</t>
    </r>
  </si>
  <si>
    <r>
      <rPr>
        <b/>
        <sz val="10"/>
        <rFont val="Arial"/>
        <charset val="134"/>
      </rPr>
      <t xml:space="preserve">HEPARINA DE BAJO PESO MOLECULAR,  CON ACTIVIDAD ANTI-Xa  2,500-4,000UI, solución, jeringa prellenada, s.c. </t>
    </r>
    <r>
      <rPr>
        <b/>
        <vertAlign val="superscript"/>
        <sz val="10"/>
        <rFont val="Arial"/>
        <charset val="134"/>
      </rPr>
      <t>(jeringa x 40 ui)</t>
    </r>
  </si>
  <si>
    <t>HIDROCORTISONA SUCCINATO SÓDICO 50mg/ml, polvo liofilizado, I.M., I.V.</t>
  </si>
  <si>
    <t>HIDROXICARBAMIDA (HIDROXIUREA)  500mg, capsula, v.o.</t>
  </si>
  <si>
    <t>HIDROXICLOROQUINA SULFATO, 400MG, TABLETA, V.O.</t>
  </si>
  <si>
    <t>HIERRO (SAL FERROSA), 25MG/ML DE HIERRO ELEMENTAL, GOTAS, FRASCO CON CUENTAGOTAS  0 GOTERO CAUBRADO, 15-30ML, V.0.</t>
  </si>
  <si>
    <t>HOMATROPINA METILBROMURO  5mg/5ml, elixir, frasco, 120ml, V.O.</t>
  </si>
  <si>
    <r>
      <rPr>
        <b/>
        <sz val="10"/>
        <rFont val="Arial"/>
        <charset val="134"/>
      </rPr>
      <t>Hormona de crecimiento (somatropina), 5-16 mg</t>
    </r>
    <r>
      <rPr>
        <b/>
        <vertAlign val="subscript"/>
        <sz val="10"/>
        <rFont val="Arial"/>
        <charset val="134"/>
      </rPr>
      <t xml:space="preserve">1 </t>
    </r>
    <r>
      <rPr>
        <b/>
        <sz val="10"/>
        <rFont val="Arial"/>
        <charset val="134"/>
      </rPr>
      <t>solución o polvo con diluyente,  S.C.</t>
    </r>
  </si>
  <si>
    <r>
      <rPr>
        <b/>
        <sz val="10"/>
        <rFont val="Arial"/>
        <charset val="134"/>
      </rPr>
      <t>Icodextrina,  7.5%</t>
    </r>
    <r>
      <rPr>
        <b/>
        <vertAlign val="subscript"/>
        <sz val="10"/>
        <rFont val="Arial"/>
        <charset val="134"/>
      </rPr>
      <t xml:space="preserve">  </t>
    </r>
    <r>
      <rPr>
        <b/>
        <sz val="10"/>
        <rFont val="Arial"/>
        <charset val="134"/>
      </rPr>
      <t>solución</t>
    </r>
    <r>
      <rPr>
        <b/>
        <vertAlign val="subscript"/>
        <sz val="10"/>
        <rFont val="Arial"/>
        <charset val="134"/>
      </rPr>
      <t xml:space="preserve">  </t>
    </r>
    <r>
      <rPr>
        <b/>
        <sz val="10"/>
        <rFont val="Arial"/>
        <charset val="134"/>
      </rPr>
      <t>intraperitoneal</t>
    </r>
  </si>
  <si>
    <t>IFOSFAMIDA 1g, polvo liofilizado,  I.V.</t>
  </si>
  <si>
    <t>IMIDAZOLES: CLOTRIMAZOL,  ISOCONAZOL, MICONAZOL, 1 2%, CREMA O JALEA, TUBO CON APUCADOR, 35-40G, VIA VAGINAL                 X40G</t>
  </si>
  <si>
    <t>INMUNOGLOBULINA 2.5-3g, polvo liofilizado o solución, I.V.</t>
  </si>
  <si>
    <t>INMUNOGLOBULINA 5-10g, polvo liofilizado o solución, 1.V.</t>
  </si>
  <si>
    <t>INSULINA ANALOGA DE ACCION PROLONGADA GLARGINA, 100Ul/ml,  solución,  S.C.</t>
  </si>
  <si>
    <t>INSULINA REGULAR (HUMANA) 100Ul/ml,  solución, s.c., I.V.</t>
  </si>
  <si>
    <t>Interferon beta 1a, 30mcg (6 millones Ul), polvo liofilizado, I.M.</t>
  </si>
  <si>
    <t>Interferon beta 1a, 44mcg (12 millones UI), solución, sin albúmina,  S.C.</t>
  </si>
  <si>
    <t>IPRATROPIO BROMURO, 250MCG/ML, SOLUCIÓN, FRASCO, 20ML, NEBULIZACIÓN</t>
  </si>
  <si>
    <t>IRBESARTAN 300mg, tableta, V.O.</t>
  </si>
  <si>
    <t>IVERMECTINA  6mg, tableta, V.O.</t>
  </si>
  <si>
    <t>KETAMINA 50mg/ml, solución, I.M., I.V.</t>
  </si>
  <si>
    <t>KETOCONAZOL, 1-2%, CREMA, TUBO, 15- 20G, VíA TÓPICA.</t>
  </si>
  <si>
    <t>Labetalol Hidrocloruro  5mg/ml, solucion, I.V.</t>
  </si>
  <si>
    <t>LÁGRIMAS ARTIFICIALES QUE CONTENGAN POLÍMEROS DE ESTERES DE CELULOSA,  0.2%-05% Y/0  ALCOHOL POLIVINILICO,  1%-3%, GOTAS, SOLUCION, 15-20ML, VÍA OFTÁLMICA</t>
  </si>
  <si>
    <r>
      <rPr>
        <b/>
        <sz val="10"/>
        <rFont val="Arial"/>
        <charset val="134"/>
      </rPr>
      <t>LAMIVUDINA 150mg, capsula o tableta,  v.o.</t>
    </r>
  </si>
  <si>
    <r>
      <rPr>
        <b/>
        <sz val="10"/>
        <rFont val="Arial"/>
        <charset val="134"/>
      </rPr>
      <t>LEUCOVORINA  CALCICA (ACIDO FOLiNICO)  50mg, polvo liofilizado o solución</t>
    </r>
    <r>
      <rPr>
        <b/>
        <vertAlign val="subscript"/>
        <sz val="10"/>
        <rFont val="Arial"/>
        <charset val="134"/>
      </rPr>
      <t xml:space="preserve"> </t>
    </r>
    <r>
      <rPr>
        <b/>
        <sz val="10"/>
        <rFont val="Arial"/>
        <charset val="134"/>
      </rPr>
      <t>I.M., I.V.</t>
    </r>
  </si>
  <si>
    <t>LEVOFLOXACINA, 500MG, SOLUCION, I.V.</t>
  </si>
  <si>
    <t>LEVOSIMENDAN 2.5mg/ml, solución, I.V.</t>
  </si>
  <si>
    <t>LIDOCAÍNA 2%, solución sin preservativo, Vía lnfiltración Local, Troncular, Peridural, I.M., I.V.</t>
  </si>
  <si>
    <t>LINEZOLID 600mg, tableta,  V.O.</t>
  </si>
  <si>
    <t>Linezolid, 600mg, solución, I.V.</t>
  </si>
  <si>
    <t>LITIO CARBONATO  300mg, cápsula o tableta, v.o.</t>
  </si>
  <si>
    <t>LORATADINA, 10MG, CÁPSULA O TABLETA, V.O.</t>
  </si>
  <si>
    <t>MANITOL 20%, solución para lnfusión lntravenosa,  con equipo adaptable desechable I.V., (con filtro).</t>
  </si>
  <si>
    <t>MEDROXIPROGESTERONA, larga acción, 150mg/ml, solución, l.M.</t>
  </si>
  <si>
    <t>MENTOL COMPUESTO 10-20%, ungüento,  tubo, Vía Tópica.</t>
  </si>
  <si>
    <t>MEPIVACAÍNA CLORHIDRATO  3% (30mg/ml) SIN VASOCONSTRICTOR, solución, lnfiltración Bucal.</t>
  </si>
  <si>
    <t>MERCAPTOPURINA  50MG.TABLETA,V.O.</t>
  </si>
  <si>
    <t>METFORMINA CLORHIDRATO  850mg, tableta ranurada, v.o.</t>
  </si>
  <si>
    <t>METILDOPA,  250MG, TABLETA, V.O.</t>
  </si>
  <si>
    <t>METILFENIDATO, 10MG, TABLETA, V.O.</t>
  </si>
  <si>
    <t>METILPREDNISOLONA SUCCINATO SODICO 500mg polvo liofilizado o solución, I.V.</t>
  </si>
  <si>
    <t>METOTREXATE 25mg/ml, solución isotónica parenteral libre de preservativos, I.M., I.T., I.V.</t>
  </si>
  <si>
    <t>METOTREXATE,  2.5MG, TABLETA, V.O.</t>
  </si>
  <si>
    <t>METOXIPOLIETILENGLICOL ERITROPOYETINA BETA, 50mcg/0.3mL,  solución, s.c.</t>
  </si>
  <si>
    <t>METRONIDAZOL 500mg, óvulo, Vía Vaginal.</t>
  </si>
  <si>
    <t>METRONIDAZOL  500mg, solución, I.V.</t>
  </si>
  <si>
    <t>METRONIDAZOL,  125MG/5ML, SUSPENSION, FRASCO, 120ML, V.0.</t>
  </si>
  <si>
    <t>MICOFENOLATO MOFETILO 250mg, cápsula, V.O.</t>
  </si>
  <si>
    <r>
      <rPr>
        <b/>
        <sz val="10"/>
        <rFont val="Arial"/>
        <charset val="134"/>
      </rPr>
      <t xml:space="preserve">MlDAZOLAM 5mg/mL, solución </t>
    </r>
    <r>
      <rPr>
        <b/>
        <vertAlign val="subscript"/>
        <sz val="10"/>
        <rFont val="Arial"/>
        <charset val="134"/>
      </rPr>
      <t xml:space="preserve"> </t>
    </r>
    <r>
      <rPr>
        <b/>
        <sz val="10"/>
        <rFont val="Arial"/>
        <charset val="134"/>
      </rPr>
      <t>I.V.</t>
    </r>
  </si>
  <si>
    <t>Milrinona, 1mg/mL, solución, I.V.</t>
  </si>
  <si>
    <t>MINOXIDIL 10mg, tableta, V.O.</t>
  </si>
  <si>
    <t>MONTELUKAST 5mg, tableta masticable, V.O.</t>
  </si>
  <si>
    <t>MORFINA CLORHIDRATO O SULFATO 10mg/ml, solución, S.C.,  l.M.,  l.V.</t>
  </si>
  <si>
    <t>MORFINA SULFATO, 15MG, CAPSULA O TABLETA, V.O.</t>
  </si>
  <si>
    <t>NILOTINIB, 150mg, capsula, V.O.</t>
  </si>
  <si>
    <t>NILOTINIB, 200mg, capsula, V.O.</t>
  </si>
  <si>
    <t>NOREPINEFRINA  BITARTRATO (sal), equivalente a NOREPINEFRINA  (base) 1mg/ml, solución, I.V.</t>
  </si>
  <si>
    <t>OBINUTUZUMAB  1000MG, polvo a solución inyectable, I.V.</t>
  </si>
  <si>
    <t>OCRELIZUMAB  30mg/ml</t>
  </si>
  <si>
    <r>
      <rPr>
        <b/>
        <sz val="10"/>
        <rFont val="Arial"/>
        <charset val="134"/>
      </rPr>
      <t>Octreotide,</t>
    </r>
    <r>
      <rPr>
        <b/>
        <vertAlign val="subscript"/>
        <sz val="10"/>
        <rFont val="Arial"/>
        <charset val="134"/>
      </rPr>
      <t xml:space="preserve">  </t>
    </r>
    <r>
      <rPr>
        <b/>
        <sz val="10"/>
        <rFont val="Arial"/>
        <charset val="134"/>
      </rPr>
      <t>20mg, acción prolongada, polvo liofilizado, I.M.</t>
    </r>
  </si>
  <si>
    <t>OMEPRAZOL,  20mg, CAPSULA CON MICROESFERAS GASTRORRESISTENTES, V.O.</t>
  </si>
  <si>
    <t>OMEPRAZOL,  40MG, POLVO LIOFILIZADO, I.V.</t>
  </si>
  <si>
    <t>OXACILINA SODICA 1g, polvo liofilizado, I.V.</t>
  </si>
  <si>
    <t>OXICODONA CLORHIDRATO, 10mg, tableta de liberación prolongada, V.O.</t>
  </si>
  <si>
    <t>OXICODONA CLORHIDRATO,  20MG TABLETA DE LIBERACIÓN PROLONGADA,  V.O.</t>
  </si>
  <si>
    <t>PARACETAMOL (ACETAMINOFEN) 300-325mg con CODEÍNA FOSFATO  30mg, tableta, V.O.</t>
  </si>
  <si>
    <t>PARACETAMOL  (ACETAMINOFEN), 500MG, TABLETA, V.O.</t>
  </si>
  <si>
    <r>
      <rPr>
        <b/>
        <sz val="10"/>
        <rFont val="Arial"/>
        <charset val="134"/>
      </rPr>
      <t>Paricalcitol,</t>
    </r>
    <r>
      <rPr>
        <b/>
        <vertAlign val="subscript"/>
        <sz val="10"/>
        <rFont val="Arial"/>
        <charset val="134"/>
      </rPr>
      <t xml:space="preserve">   </t>
    </r>
    <r>
      <rPr>
        <b/>
        <sz val="10"/>
        <rFont val="Arial"/>
        <charset val="134"/>
      </rPr>
      <t>5mcg/ml, solución,  I.V.</t>
    </r>
  </si>
  <si>
    <t>PERINDOPRIL,   5MG, TABLETA, V.O.</t>
  </si>
  <si>
    <t>PETIDINA (MEPERIDINA)  50mg/ml, solución, I.M., I.V.</t>
  </si>
  <si>
    <t>PIPERACILINA 4g con TAZOBACTAM 500mg, polvo liofilizado, I.V.</t>
  </si>
  <si>
    <t>PIRANTEL PAMOATO 250MG CON OXANTEL 250MG/5ML, SUSPENSlÓN,  FRASCO, 15ML, V.O.</t>
  </si>
  <si>
    <t>POLIESTIRENO SULFONATO, POLVO, POTE O FRASCO,453.6 G,  V.O., VIA RECTAL</t>
  </si>
  <si>
    <t>POLIMIXINA B SULFATO 500,000UI, polvo o solución, I.M., I.V.</t>
  </si>
  <si>
    <t>PREDNISOLONA  ACETATO, 1%, GOTAS, SUSPENSION, FRASCO 5·15ML, OFTALMICA.</t>
  </si>
  <si>
    <t>11041
108352</t>
  </si>
  <si>
    <t>PREDNISONA  O PREDNISOLONA,  1·3MG/ML, JARABE 0 SOLUCl6N, 60· 120ML, V.O.</t>
  </si>
  <si>
    <t>10993
12190</t>
  </si>
  <si>
    <t>PREDNISONA  O PREDNISOLONA,  5MG, TABLETA, V.O.</t>
  </si>
  <si>
    <t>PROPOFOL 10mg/ml, emulsion, I.V.</t>
  </si>
  <si>
    <t>PROPRANOLOL CLORHIDRATO 1mg/ml, solución, I.V.</t>
  </si>
  <si>
    <t>PROPRANOLOL CLORHIDRATO, 40MG, TABLETA, V.O.</t>
  </si>
  <si>
    <t>RINGER LACTATO, solución, envase plástico (bolsa o frasco), con equipo adaptable desechable para lnfusión lntravenosa 1,000ml.</t>
  </si>
  <si>
    <t>RIVASTIGMINA,  9MG PARCHE TRANSDÉRMICO,  VÍA TÓPICA</t>
  </si>
  <si>
    <r>
      <rPr>
        <b/>
        <sz val="10"/>
        <rFont val="Arial"/>
        <charset val="134"/>
      </rPr>
      <t>ROSUVASTATINA 10mg, capsula o tableta v.o.</t>
    </r>
  </si>
  <si>
    <t>SALBUTAMOL BASE O SULFATO, 100MCG/INHALACl6N, SUSPENSlóN EN AEROSOL LIBRE DE  CFC, INHALADOR CON  200-250 DOSIS, VIA BUCAL.</t>
  </si>
  <si>
    <t>SALBUTAMOL SULFATO, 0.5%, SOLUCIÓN, FRASCO, 20- 30ML, NEBULIZACIÓN.</t>
  </si>
  <si>
    <t>SALINA BALANCEADA,  solución estéril, Uso lntraocular.</t>
  </si>
  <si>
    <t>SIROLIMUS 1mg, tableta, V.O.</t>
  </si>
  <si>
    <t>SODIO BICARBONATO 7.5%, solución hipertónica, I.V.</t>
  </si>
  <si>
    <t>SODIO CLORURO 20-25%, solución hipertónica, I.V.</t>
  </si>
  <si>
    <t>SODIO CLORURO al 0.9%, solución, bolsa plástica con dos salidas, con equipo adaptable desechable para lnfusión lntravenosa,  100ml.</t>
  </si>
  <si>
    <t>SODIO CLORURO, al 0.9%, solución, envase plástico (bolsa o frasco), con equipo adaptable desechable para lnfusión lntravenosa,  500ml.</t>
  </si>
  <si>
    <t>Suero antiofídico anti-coral (contra Micrurus nigrocintus Micrurus fulvius y Micrurus d. arinicaudus), solución o polvo liofilizado,  ampolla o vial, 10ml, I.M., I.V.</t>
  </si>
  <si>
    <t>SUERO ANTIOFÍDICO,  POLIVALENTE,  (QUE INCLUYE ANTI· B  ASPER/ ATROX), CON ANTILAQUESICO, soluci6n, vial, 10ml, I.V.</t>
  </si>
  <si>
    <t>SULFADIAZINA  DE PLATA 1%, crema, pote, 100-400g,  Via tópica.</t>
  </si>
  <si>
    <t>SUXAMETONIO  (SUCCINILCOLINA) CLORURO 50mg/ml,polvo liofilizado, l.V.</t>
  </si>
  <si>
    <t>Teicoplanina,  400mg, polvo liofilizado, I.M, I.V.</t>
  </si>
  <si>
    <t>TENOFOVIR DISOPROXIL FUMARATO 300mg, equivalente a 245mg de TENOFOVIR DISOPROXILO ,  tableta, V.O.</t>
  </si>
  <si>
    <t>Tigeciclina clorhidrato,  50mg, polvo liofilizado, I.V.</t>
  </si>
  <si>
    <t>TOBRAMICINA,  3MG/ML (0.3%), SOLUCIÓN,GOTAS,VIA OFTALMICA</t>
  </si>
  <si>
    <t>TOBRAMICINA,0.3% C/DEXAMETASONA 0.1% SUSPENSl6N, GOTAS, VIA OFTALMICA</t>
  </si>
  <si>
    <t>TOPIRAMATO,  100MG, TABLETA, V.O.</t>
  </si>
  <si>
    <t>TRAMADOL 100mg/ml, solución, gotas, V.O.</t>
  </si>
  <si>
    <t>Trimetoprin 16mg con Sulfametoxazol 80mg/ml, solución, I.V.</t>
  </si>
  <si>
    <t>TRIMETROPIN 160MG CON SULFAMETOXAZOL 800MG, TABLETA RANURADA,  V.O.</t>
  </si>
  <si>
    <t>TRIMETROPIN 40MG CON SULFAMETOXAZOL 200MG/5ML, SUSPENSION  PEDIATRICA, FRASCO, 100·120ML, V.O.</t>
  </si>
  <si>
    <t>VALGANCICLOVIR  450mg, tableta, V.O.</t>
  </si>
  <si>
    <t>VERAPAMILO CLORHIDRATO  5mg, solución, I.V.</t>
  </si>
  <si>
    <t>VERAPAMILO CLORHIDRATO 80mg, tableta, V.O.</t>
  </si>
  <si>
    <t>VINBLASTINA SULFATO 10mg, polvo liofilizado, I.V.</t>
  </si>
  <si>
    <t>VORICONAZOL 200MG, POLVO, I.V.</t>
  </si>
  <si>
    <t>VORICONAZOL 200mg, tableta, V.O.</t>
  </si>
  <si>
    <t>WARFARINA SÓDICA 5mg, tableta, V.O.</t>
  </si>
  <si>
    <t>ZOLPIDEM 10mg, tableta ranurada, V.O.</t>
  </si>
  <si>
    <t>ZOLPIDEM, 12.5MG, TABLETA DE LIBERAClÓN PROLONGADA,  V. 0.</t>
  </si>
  <si>
    <r>
      <rPr>
        <b/>
        <sz val="10"/>
        <rFont val="Arial"/>
        <charset val="134"/>
      </rPr>
      <t>ZOLPIDEM</t>
    </r>
    <r>
      <rPr>
        <b/>
        <vertAlign val="subscript"/>
        <sz val="10"/>
        <rFont val="Arial"/>
        <charset val="134"/>
      </rPr>
      <t xml:space="preserve">   </t>
    </r>
    <r>
      <rPr>
        <b/>
        <sz val="10"/>
        <rFont val="Arial"/>
        <charset val="134"/>
      </rPr>
      <t>6.25mg, tableta de liberación protongada,v.o</t>
    </r>
  </si>
  <si>
    <t>Monto</t>
  </si>
  <si>
    <t>Monto2</t>
  </si>
  <si>
    <t>Monto3</t>
  </si>
  <si>
    <t>RENGLONES DEL DECRETO QUE FUERON EXCLUIDOS</t>
  </si>
  <si>
    <t>CANTIDAD
MINSA</t>
  </si>
  <si>
    <t>CANTIDAD
TOTAL</t>
  </si>
  <si>
    <t>COLESTIRAMINA  RESINA, 4G, POLVO, SOBRE, V.O.</t>
  </si>
  <si>
    <t>IBRUTINIB 140MG, tableta o cápsula, v.o</t>
  </si>
  <si>
    <t>INTERFERON BETA 1B, 250 MCG (8 MILLONES Ul)/ML, POLVO LIOFILIZADO, SC.</t>
  </si>
  <si>
    <t>NATALIZUMAB,  300 MG CONCENTRADO PARA SOLUCION PARA PERFUSION,  I.V.</t>
  </si>
  <si>
    <t>RALTEGRAVIR 400mg, tableta, V.O.</t>
  </si>
  <si>
    <t>TENOFOVIR 300mg/EMTRICITABINA 200mg/EFAVIRENZ600mg, tableta, V.O.</t>
  </si>
  <si>
    <t>PRIMERA ENTREGA 2024</t>
  </si>
  <si>
    <t>Primer Pedido calculado</t>
  </si>
  <si>
    <t>ALCANCE DE LA COMPRA CONJUNTA</t>
  </si>
  <si>
    <t>ALCANCE DEL SALDO 2025</t>
  </si>
  <si>
    <t>Alcance del Pedido 1</t>
  </si>
  <si>
    <t>CLONAZEPAM,  2.5MG/ML, SOLUCION, FRASCO, 10ML,
v.o.</t>
  </si>
  <si>
    <t>CATEGORÍA</t>
  </si>
  <si>
    <t>BIOLÓGICO / BIOTECNOLÓGICO</t>
  </si>
  <si>
    <t>NO SUSTITUIBLES</t>
  </si>
  <si>
    <t>SUSTANCIAS CONTROLADAS</t>
  </si>
  <si>
    <t>SÍNTESIS QUÍMICA</t>
  </si>
  <si>
    <t>Entrega Inmediata (10 días hábiles Síntesis Química; 15 días hábiles Bio/Biot; 15 días hábiles Sustancias Controladas)</t>
  </si>
  <si>
    <t>Primera Entrega (30 días calendario Síntesis Química; 45 días calendario Bio/Biot; 45 días calendario Sustancias Controladas</t>
  </si>
  <si>
    <t>Entrega Subsiguiente 2025 (30 días calendario a partir de la solicitud de pedido al proveedor)</t>
  </si>
  <si>
    <t>CAJA DEL SEGURO SOCIAL</t>
  </si>
  <si>
    <t xml:space="preserve">CONVOCATORIA PARA LA ADQUISICIÓN DE MEDICAMENTOS PARA PREVENIR LA ESCASEZ EN LA CAJA DE SEGURO SOCIAL </t>
  </si>
  <si>
    <t>POR EL TÉRMINO DE LAS VIGENCIAS FISCALES 2024 Y 2025.</t>
  </si>
  <si>
    <t>MONTO TOTAL</t>
  </si>
  <si>
    <t>AGUA ESTERIL, frasco o bolsa, 1,000-4,000ml, Via Parenteral.</t>
  </si>
  <si>
    <t>AGUA ESTERIL, para inyectable, vial a bolsa multiuso con sello de seguridad, 50-100ml.</t>
  </si>
  <si>
    <t>ALUMINIO ACETATO ACIDO, 0.050% A 0.060%, CREMA, PH: 4.0 • 4.8, TUBO, 30G VIA TOPICA.</t>
  </si>
  <si>
    <t>AMINOACIDOS CRISTALINOS  al 10%, con CISTEINA, HISTIDINA, TAURINA y TIROSINA, solucion, 250·500ml, I.V.</t>
  </si>
  <si>
    <t>ASCORBICO ACIDO (VITAMINA C), 500MG, TA8LETA  RECUBIERTO  (PELICULA), MASTICABLE O EFERVESCENTE,</t>
  </si>
  <si>
    <t>AZITROMICINA,  200MG/5ML,  POLVO PARA SUSPENSION,
15-30ML, FRASCO, V.0.</t>
  </si>
  <si>
    <t>BENDAMUSTINA, 100 MG, I.V.</t>
  </si>
  <si>
    <t>BENDAMUSTINA,  25 MG, I.V.</t>
  </si>
  <si>
    <t>CALCIPOTRIOL (HIDRATO),  50MCG/G CON  BETAMETASONA  (DIPROPIONATO), 05MG/G, GEL FRASCO, 30G, VIA TOPICA.</t>
  </si>
  <si>
    <t>CARBAPENEM: IMIPENEM 500mg con CILASTATINA 500mg,
polvo liofilizado, I.V.</t>
  </si>
  <si>
    <t>CEFEPIME 1g, polvo liofilizado, I.V.</t>
  </si>
  <si>
    <t>CICLOSPORINA  100mg,  cápsula con microemulsión, V.O.</t>
  </si>
  <si>
    <t>CLINDAMICINA FOSFATO 150mg/ml, solución, I.M., I.V.</t>
  </si>
  <si>
    <t>CLOBETASOL PROPIONATO 0.05%, crema, tuba, 25g, Via
Topica.  (Corticoide super potente).</t>
  </si>
  <si>
    <t>CLOTRIMAZOL,  1-2%, SOLUClÓN, FRASCO, 20-30ML VIA TÓPICA</t>
  </si>
  <si>
    <t>DESMOPRESINA  ACETATO 0.1mg/ml, solución, frasco, 2.5ml, Via Nasal.</t>
  </si>
  <si>
    <t>DEXTROSA al 50%, solución, vial o frasco o bolsa, 50-100ml, I.V.</t>
  </si>
  <si>
    <t>DEXTROSA EN AGUA, al 10%, solución, envase ptastico (bolsa o frasco), con equipo adaptable desechable para lnfusión lntravenosa, 500 ml. I.V.</t>
  </si>
  <si>
    <t>DEXTROSA EN AGUA, al 5%, solución, envase plástico (bolsa o frasco), con equipo adaptable desechable para lnfusión lntravenosa,  500ml.</t>
  </si>
  <si>
    <t>Dipéptido Alanina-Glutamina, al 20%, solución, frasco, 100ml, I.V.</t>
  </si>
  <si>
    <r>
      <t>Factor VIII rico en Factor Von Willebrand</t>
    </r>
    <r>
      <rPr>
        <b/>
        <vertAlign val="subscript"/>
        <sz val="10"/>
        <rFont val="Arial"/>
        <charset val="134"/>
      </rPr>
      <t xml:space="preserve">  </t>
    </r>
    <r>
      <rPr>
        <b/>
        <sz val="10"/>
        <rFont val="Arial"/>
        <charset val="134"/>
      </rPr>
      <t>250-500UI, polvo liofilizado, vial, I.V.  X 250</t>
    </r>
  </si>
  <si>
    <t>FENTANILO 0.05mg/ml, I.M., I.V. (Control Narcóticos).</t>
  </si>
  <si>
    <r>
      <t>FLUCONAZOL 2mg/mL</t>
    </r>
    <r>
      <rPr>
        <b/>
        <vertAlign val="subscript"/>
        <sz val="10"/>
        <rFont val="Arial"/>
        <charset val="134"/>
      </rPr>
      <t xml:space="preserve">  </t>
    </r>
    <r>
      <rPr>
        <b/>
        <sz val="10"/>
        <rFont val="Arial"/>
        <charset val="134"/>
      </rPr>
      <t>solución, I.V.</t>
    </r>
  </si>
  <si>
    <t xml:space="preserve">HEPARINA DE BAJO PESO MOLECULAR,  CON ACTIVIDAD ANTI-Xa  2,500-4,000UI, solución, jeringa prellenada, s.c. </t>
  </si>
  <si>
    <t>IMIDAZOLES: CLOTRIMAZOL,  ISOCONAZOL, MICONAZOL, 1-2%, CREMA O JALEA, TUBO CON APUCADOR, 35-40G, VIA VAGINAL                 X40G</t>
  </si>
  <si>
    <t>INMUNOGLOBULINA 5-10g, polvo liofilizado o solución, I.V.</t>
  </si>
  <si>
    <t>METRONIDAZOL,  125MG/5ML, SUSPENSION, FRASCO, 120ML, V.O.</t>
  </si>
  <si>
    <t>PREDNISONA  O PREDNISOLONA,  1·3MG/ML, JARABE O SOLUCION, 60· 120ML, V.O.</t>
  </si>
  <si>
    <t>ZOLPIDEM, 12.5MG, TABLETA DE LIBERAClÓN PROLONGADA,  V. O.</t>
  </si>
  <si>
    <t>SALBUTAMOL BASE O SULFATO, 100MCG/INHALACl6N, SUSPENSlON EN AEROSOL LIBRE DE  CFC, INHALADOR CON  200-250 DOSIS, VIA BUCAL.</t>
  </si>
  <si>
    <t>TOBRAMICINA,0.3% C/DEXAMETASONA 0.1% SUSPENSlON, GOTAS, VIA OFTALMICA</t>
  </si>
  <si>
    <t>TRIMETROPIN 40MG CON SULFAMETOXAZOL 200MG/5ML, SUSPENSION  PEDIATRICA, FRASCO, 100-120ML, V.O.</t>
  </si>
  <si>
    <r>
      <t>ZOLPIDEM</t>
    </r>
    <r>
      <rPr>
        <b/>
        <vertAlign val="subscript"/>
        <sz val="10"/>
        <rFont val="Arial"/>
        <charset val="134"/>
      </rPr>
      <t xml:space="preserve">   </t>
    </r>
    <r>
      <rPr>
        <b/>
        <sz val="10"/>
        <rFont val="Arial"/>
        <charset val="134"/>
      </rPr>
      <t>6.25mg, tableta de liberación prolongada,v.o</t>
    </r>
  </si>
  <si>
    <t>CANTIDAD DE MEDICAMENTO PARA ENTREGA INMEDIATA</t>
  </si>
  <si>
    <t>CANTIDAD DE MEDICAMENTO PARA PRIMERA ENTREGA</t>
  </si>
  <si>
    <t>CANTIDAD DE MEDICAMENTO PARA ENTREGAS SUBSIGUIENTES 2025</t>
  </si>
  <si>
    <t>MONTO TOTAL PROPUESTO B/.</t>
  </si>
  <si>
    <t>PRECIO UNITARIO PROPUESTO B/.</t>
  </si>
  <si>
    <t>PROPUESTA DEL PROVEEDOR</t>
  </si>
  <si>
    <t>LISTADO DE ENTREGA DE MEDICAMENTOS Y PRECIOS</t>
  </si>
  <si>
    <t>CANTIDAD
TOTAL A COTIZAR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</si>
</sst>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B/.&quot;* #,##0.00_-;\-&quot;B/.&quot;* #,##0.00_-;_-&quot;B/.&quot;* &quot;-&quot;??_-;_-@_-"/>
    <numFmt numFmtId="164" formatCode="0.000"/>
    <numFmt numFmtId="165" formatCode="_-[$B/.-180A]* #,##0.00_-;\-[$B/.-180A]* #,##0.00_-;_-[$B/.-180A]* &quot;-&quot;??_-;_-@_-"/>
  </numFmts>
  <fonts count="17">
    <font>
      <sz val="11"/>
      <color theme="1"/>
      <name val="Aptos Narrow"/>
      <charset val="134"/>
      <scheme val="minor"/>
    </font>
    <font>
      <b/>
      <sz val="11"/>
      <color theme="1"/>
      <name val="Aptos Narrow"/>
      <charset val="134"/>
      <scheme val="minor"/>
    </font>
    <font>
      <b/>
      <sz val="10"/>
      <color rgb="FF000000"/>
      <name val="Arial"/>
      <charset val="134"/>
    </font>
    <font>
      <b/>
      <sz val="10"/>
      <color rgb="FFEE0000"/>
      <name val="Arial"/>
      <charset val="134"/>
    </font>
    <font>
      <b/>
      <sz val="10"/>
      <color rgb="FFFF0000"/>
      <name val="Arial"/>
      <charset val="134"/>
    </font>
    <font>
      <b/>
      <sz val="10"/>
      <name val="Arial"/>
      <charset val="134"/>
    </font>
    <font>
      <sz val="10"/>
      <color rgb="FF000000"/>
      <name val="Arial"/>
      <charset val="134"/>
    </font>
    <font>
      <sz val="10"/>
      <color rgb="FFFF0000"/>
      <name val="Arial"/>
      <charset val="134"/>
    </font>
    <font>
      <b/>
      <sz val="11"/>
      <color theme="1"/>
      <name val="Aptos Narrow"/>
      <scheme val="minor"/>
    </font>
    <font>
      <sz val="10"/>
      <color rgb="FF000000"/>
      <name val="Times New Roman"/>
      <charset val="134"/>
    </font>
    <font>
      <b/>
      <vertAlign val="subscript"/>
      <sz val="10"/>
      <name val="Arial"/>
      <charset val="134"/>
    </font>
    <font>
      <b/>
      <vertAlign val="superscript"/>
      <sz val="10"/>
      <name val="Arial"/>
      <charset val="134"/>
    </font>
    <font>
      <sz val="8"/>
      <name val="Aptos Narrow"/>
      <charset val="134"/>
      <scheme val="minor"/>
    </font>
    <font>
      <b/>
      <sz val="10"/>
      <name val="Arial"/>
      <family val="2"/>
      <charset val="134"/>
    </font>
    <font>
      <sz val="11"/>
      <color theme="1"/>
      <name val="Arial"/>
      <family val="2"/>
    </font>
    <font>
      <b/>
      <i/>
      <sz val="11"/>
      <color theme="1"/>
      <name val="Aptos Narrow"/>
      <scheme val="minor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74">
    <xf numFmtId="0" fontId="0" fillId="0" borderId="0" xfId="0"/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shrinkToFit="1"/>
    </xf>
    <xf numFmtId="0" fontId="5" fillId="0" borderId="3" xfId="1" applyFont="1" applyBorder="1" applyAlignment="1">
      <alignment horizontal="left" vertical="top" wrapText="1"/>
    </xf>
    <xf numFmtId="3" fontId="2" fillId="0" borderId="2" xfId="1" applyNumberFormat="1" applyFont="1" applyBorder="1" applyAlignment="1">
      <alignment horizontal="center"/>
    </xf>
    <xf numFmtId="2" fontId="3" fillId="3" borderId="2" xfId="1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vertical="top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/>
    </xf>
    <xf numFmtId="164" fontId="5" fillId="2" borderId="5" xfId="1" applyNumberFormat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horizontal="left" vertical="top" wrapText="1"/>
    </xf>
    <xf numFmtId="3" fontId="2" fillId="0" borderId="2" xfId="1" applyNumberFormat="1" applyFont="1" applyFill="1" applyBorder="1" applyAlignment="1">
      <alignment horizontal="center"/>
    </xf>
    <xf numFmtId="44" fontId="5" fillId="0" borderId="2" xfId="1" applyNumberFormat="1" applyFont="1" applyFill="1" applyBorder="1" applyAlignment="1">
      <alignment horizontal="center"/>
    </xf>
    <xf numFmtId="3" fontId="0" fillId="0" borderId="2" xfId="0" applyNumberForma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top" wrapText="1"/>
    </xf>
    <xf numFmtId="0" fontId="5" fillId="5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top" wrapText="1"/>
    </xf>
    <xf numFmtId="0" fontId="2" fillId="4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" fontId="5" fillId="0" borderId="9" xfId="1" applyNumberFormat="1" applyFont="1" applyFill="1" applyBorder="1" applyAlignment="1">
      <alignment horizontal="center" vertical="center" shrinkToFit="1"/>
    </xf>
    <xf numFmtId="0" fontId="5" fillId="0" borderId="9" xfId="1" applyFont="1" applyFill="1" applyBorder="1" applyAlignment="1">
      <alignment horizontal="left" vertical="top" wrapText="1"/>
    </xf>
    <xf numFmtId="3" fontId="2" fillId="0" borderId="9" xfId="1" applyNumberFormat="1" applyFont="1" applyFill="1" applyBorder="1" applyAlignment="1">
      <alignment horizontal="center"/>
    </xf>
    <xf numFmtId="44" fontId="5" fillId="0" borderId="9" xfId="1" applyNumberFormat="1" applyFont="1" applyFill="1" applyBorder="1" applyAlignment="1">
      <alignment horizontal="center"/>
    </xf>
    <xf numFmtId="3" fontId="0" fillId="0" borderId="9" xfId="0" applyNumberFormat="1" applyFill="1" applyBorder="1" applyAlignment="1">
      <alignment vertical="center"/>
    </xf>
    <xf numFmtId="0" fontId="6" fillId="0" borderId="0" xfId="1" applyFont="1" applyBorder="1" applyAlignment="1">
      <alignment horizontal="left" vertical="top"/>
    </xf>
    <xf numFmtId="0" fontId="6" fillId="0" borderId="0" xfId="1" applyFont="1" applyBorder="1" applyAlignment="1">
      <alignment horizontal="center" vertical="center"/>
    </xf>
    <xf numFmtId="164" fontId="7" fillId="0" borderId="0" xfId="1" applyNumberFormat="1" applyFont="1" applyBorder="1" applyAlignment="1">
      <alignment horizontal="left" vertical="top"/>
    </xf>
    <xf numFmtId="165" fontId="4" fillId="0" borderId="0" xfId="1" applyNumberFormat="1" applyFont="1" applyBorder="1" applyAlignment="1">
      <alignment horizontal="left" vertical="center"/>
    </xf>
    <xf numFmtId="3" fontId="0" fillId="0" borderId="9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top"/>
    </xf>
    <xf numFmtId="0" fontId="5" fillId="7" borderId="5" xfId="1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/>
    </xf>
    <xf numFmtId="0" fontId="13" fillId="7" borderId="5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left" vertical="top" wrapText="1"/>
    </xf>
    <xf numFmtId="3" fontId="0" fillId="3" borderId="2" xfId="0" applyNumberFormat="1" applyFill="1" applyBorder="1" applyAlignment="1">
      <alignment vertical="center"/>
    </xf>
    <xf numFmtId="3" fontId="14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3" fillId="3" borderId="5" xfId="1" applyFont="1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0" xfId="0" applyFont="1" applyBorder="1"/>
    <xf numFmtId="3" fontId="14" fillId="0" borderId="5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top"/>
    </xf>
    <xf numFmtId="0" fontId="8" fillId="10" borderId="0" xfId="0" applyFont="1" applyFill="1" applyBorder="1" applyAlignment="1">
      <alignment horizontal="center"/>
    </xf>
    <xf numFmtId="0" fontId="16" fillId="0" borderId="0" xfId="1" applyFont="1" applyBorder="1" applyAlignment="1">
      <alignment horizontal="center" vertical="top"/>
    </xf>
    <xf numFmtId="0" fontId="8" fillId="9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31000000}"/>
  </cellStyles>
  <dxfs count="99">
    <dxf>
      <font>
        <color rgb="FF9C0006"/>
      </font>
      <fill>
        <patternFill patternType="solid">
          <bgColor rgb="FFFFC7CE"/>
        </patternFill>
      </fill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numFmt numFmtId="165" formatCode="_-[$B/.-180A]* #,##0.00_-;\-[$B/.-180A]* #,##0.00_-;_-[$B/.-180A]* &quot;-&quot;??_-;_-@_-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4" formatCode="#,##0.00"/>
      <fill>
        <patternFill patternType="none"/>
      </fill>
      <alignment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4" formatCode="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3" formatCode="#,##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4" formatCode="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3" formatCode="#,##0"/>
      <fill>
        <patternFill patternType="none"/>
      </fill>
      <alignment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4" formatCode="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3" formatCode="#,##0"/>
      <fill>
        <patternFill patternType="none"/>
      </fill>
      <alignment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4" formatCode="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3" formatCode="#,##0"/>
      <fill>
        <patternFill patternType="none"/>
      </fill>
      <alignment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3" formatCode="#,##0"/>
      <fill>
        <patternFill patternType="none"/>
      </fill>
      <alignment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auto="1"/>
        <name val="Arial"/>
        <family val="2"/>
        <scheme val="none"/>
      </font>
      <numFmt numFmtId="34" formatCode="_-&quot;B/.&quot;* #,##0.00_-;\-&quot;B/.&quot;* #,##0.00_-;_-&quot;B/.&quot;* &quot;-&quot;??_-;_-@_-"/>
      <fill>
        <patternFill patternType="none"/>
      </fill>
      <alignment horizont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auto="1"/>
        <name val="Arial"/>
        <family val="2"/>
        <scheme val="none"/>
      </font>
      <numFmt numFmtId="34" formatCode="_-&quot;B/.&quot;* #,##0.00_-;\-&quot;B/.&quot;* #,##0.00_-;_-&quot;B/.&quot;* &quot;-&quot;??_-;_-@_-"/>
      <fill>
        <patternFill patternType="none"/>
      </fill>
      <alignment horizont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rgb="FF000000"/>
        <name val="Arial"/>
        <family val="2"/>
        <scheme val="none"/>
      </font>
      <numFmt numFmtId="3" formatCode="#,##0"/>
      <fill>
        <patternFill patternType="none"/>
      </fill>
      <alignment horizont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auto="1"/>
        <name val="Arial"/>
        <family val="2"/>
        <scheme val="none"/>
      </font>
      <fill>
        <patternFill patternType="none"/>
      </fill>
      <alignment horizontal="left" vertical="top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auto="1"/>
        <name val="Arial"/>
        <family val="2"/>
        <scheme val="none"/>
      </font>
      <numFmt numFmtId="1" formatCode="0"/>
      <fill>
        <patternFill patternType="none"/>
      </fill>
      <alignment horizontal="center" vertical="center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rgb="FF000000"/>
        <name val="Arial"/>
        <family val="2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rgb="FF000000"/>
        <name val="Arial"/>
        <family val="2"/>
        <scheme val="none"/>
      </font>
      <fill>
        <patternFill patternType="solid">
          <bgColor theme="0"/>
        </patternFill>
      </fill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E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524933</xdr:colOff>
      <xdr:row>0</xdr:row>
      <xdr:rowOff>0</xdr:rowOff>
    </xdr:from>
    <xdr:to>
      <xdr:col>7</xdr:col>
      <xdr:colOff>0</xdr:colOff>
      <xdr:row>2</xdr:row>
      <xdr:rowOff>135467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3140" y="0"/>
          <a:ext cx="524510" cy="50101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982133</xdr:colOff>
      <xdr:row>0</xdr:row>
      <xdr:rowOff>93133</xdr:rowOff>
    </xdr:from>
    <xdr:to>
      <xdr:col>3</xdr:col>
      <xdr:colOff>1507067</xdr:colOff>
      <xdr:row>3</xdr:row>
      <xdr:rowOff>145132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4600" y="93133"/>
          <a:ext cx="524934" cy="507788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54B7E12\CENMED%2019_OCT_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"/>
      <sheetName val="LNMEE"/>
      <sheetName val="Hoja1"/>
      <sheetName val="Medicamentos Biologicos"/>
      <sheetName val="OTROS DISTRIBUIDORES"/>
      <sheetName val="FICHAS TECNICAS"/>
      <sheetName val="TD PARA INFORME"/>
      <sheetName val="RESUMEN"/>
      <sheetName val="Simulacro"/>
      <sheetName val="Hoja8"/>
      <sheetName val="LNMEE (2)"/>
      <sheetName val="Ministro"/>
      <sheetName val="Hoja13"/>
      <sheetName val="Por Instalación"/>
      <sheetName val="Hoja9"/>
      <sheetName val="Hoja10"/>
      <sheetName val="Hoja11"/>
      <sheetName val="CSS"/>
      <sheetName val="Precios_MINSA"/>
      <sheetName val="Lista para compra"/>
      <sheetName val="Hoja12"/>
      <sheetName val="CENMED"/>
      <sheetName val="TABLAS D precios"/>
      <sheetName val="Hoja7"/>
      <sheetName val="Hoja5"/>
      <sheetName val="Lista Medicamentos CSS"/>
      <sheetName val="Incluir CONAMEP"/>
      <sheetName val="MINSA desglosado"/>
      <sheetName val="Compra (2)"/>
      <sheetName val="Compra"/>
      <sheetName val="datos"/>
      <sheetName val="Coincidencias incluyendo 0"/>
      <sheetName val="Hoja2"/>
      <sheetName val="Instalaciones"/>
      <sheetName val="EN CSS SINO"/>
      <sheetName val="mole"/>
      <sheetName val="Hoja6"/>
      <sheetName val="R2"/>
      <sheetName val="MINSA desglosado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4">
          <cell r="A4" t="str">
            <v>Etiquetas de fila</v>
          </cell>
          <cell r="B4" t="str">
            <v xml:space="preserve">Mín. de Precio </v>
          </cell>
          <cell r="C4" t="str">
            <v xml:space="preserve">Máx. de Precio </v>
          </cell>
          <cell r="D4" t="str">
            <v xml:space="preserve">Promedio de Precio </v>
          </cell>
          <cell r="E4" t="str">
            <v>Mín. de Precio de la CSS</v>
          </cell>
        </row>
        <row r="5">
          <cell r="A5">
            <v>10006</v>
          </cell>
          <cell r="B5">
            <v>0.50900000000000001</v>
          </cell>
          <cell r="C5">
            <v>4.88</v>
          </cell>
          <cell r="D5">
            <v>2.911285714285714</v>
          </cell>
          <cell r="E5">
            <v>0.50900000000000001</v>
          </cell>
          <cell r="F5" t="str">
            <v>CSS es menor</v>
          </cell>
          <cell r="I5">
            <v>0.50900000000000001</v>
          </cell>
        </row>
        <row r="6">
          <cell r="A6">
            <v>10016</v>
          </cell>
          <cell r="B6">
            <v>2.3799999999999998E-2</v>
          </cell>
          <cell r="C6">
            <v>0.3</v>
          </cell>
          <cell r="D6">
            <v>0.23094999999999999</v>
          </cell>
          <cell r="E6">
            <v>2.3799999999999998E-2</v>
          </cell>
          <cell r="F6" t="str">
            <v>CSS es menor</v>
          </cell>
          <cell r="I6">
            <v>2.3799999999999998E-2</v>
          </cell>
        </row>
        <row r="7">
          <cell r="A7">
            <v>10027</v>
          </cell>
          <cell r="B7">
            <v>0.59499999999999997</v>
          </cell>
          <cell r="C7">
            <v>5.4</v>
          </cell>
          <cell r="D7">
            <v>2.7776666666666667</v>
          </cell>
          <cell r="E7">
            <v>0.59499999999999997</v>
          </cell>
          <cell r="F7" t="str">
            <v>CSS es menor</v>
          </cell>
          <cell r="I7">
            <v>0.59499999999999997</v>
          </cell>
        </row>
        <row r="8">
          <cell r="A8">
            <v>10030</v>
          </cell>
          <cell r="B8">
            <v>0.9</v>
          </cell>
          <cell r="C8">
            <v>6.7</v>
          </cell>
          <cell r="D8">
            <v>4.3620000000000001</v>
          </cell>
          <cell r="E8">
            <v>0.95</v>
          </cell>
          <cell r="F8">
            <v>0.9</v>
          </cell>
          <cell r="I8">
            <v>0.92500000000000004</v>
          </cell>
        </row>
        <row r="9">
          <cell r="A9">
            <v>10052</v>
          </cell>
          <cell r="B9">
            <v>0.38</v>
          </cell>
          <cell r="C9">
            <v>2</v>
          </cell>
          <cell r="D9">
            <v>1.19</v>
          </cell>
          <cell r="E9">
            <v>0.38</v>
          </cell>
          <cell r="F9" t="str">
            <v>CSS es menor</v>
          </cell>
          <cell r="I9">
            <v>0.38</v>
          </cell>
        </row>
        <row r="10">
          <cell r="A10">
            <v>10062</v>
          </cell>
          <cell r="B10">
            <v>2.0499999999999998</v>
          </cell>
          <cell r="C10">
            <v>4.99</v>
          </cell>
          <cell r="D10">
            <v>3.7158333333333329</v>
          </cell>
          <cell r="E10">
            <v>3.07</v>
          </cell>
          <cell r="F10">
            <v>2.5249999999999999</v>
          </cell>
          <cell r="I10">
            <v>2.7974999999999999</v>
          </cell>
        </row>
        <row r="11">
          <cell r="A11">
            <v>10063</v>
          </cell>
          <cell r="B11">
            <v>132</v>
          </cell>
          <cell r="C11">
            <v>165</v>
          </cell>
          <cell r="D11">
            <v>142.88142857142859</v>
          </cell>
          <cell r="E11">
            <v>147.72</v>
          </cell>
          <cell r="F11" t="str">
            <v>CSS es menor</v>
          </cell>
          <cell r="I11">
            <v>147.72</v>
          </cell>
        </row>
        <row r="12">
          <cell r="A12">
            <v>10064</v>
          </cell>
          <cell r="B12">
            <v>1.47</v>
          </cell>
          <cell r="C12">
            <v>1.47</v>
          </cell>
          <cell r="D12">
            <v>1.47</v>
          </cell>
          <cell r="E12">
            <v>1.47</v>
          </cell>
          <cell r="F12" t="str">
            <v>CSS es menor</v>
          </cell>
          <cell r="I12">
            <v>1.47</v>
          </cell>
        </row>
        <row r="13">
          <cell r="A13">
            <v>10065</v>
          </cell>
          <cell r="B13">
            <v>0.158</v>
          </cell>
          <cell r="C13">
            <v>1.65</v>
          </cell>
          <cell r="D13">
            <v>0.84058333333333346</v>
          </cell>
          <cell r="E13">
            <v>0.158</v>
          </cell>
          <cell r="F13" t="str">
            <v>CSS es menor</v>
          </cell>
          <cell r="I13">
            <v>0.158</v>
          </cell>
        </row>
        <row r="14">
          <cell r="A14">
            <v>10070</v>
          </cell>
          <cell r="B14">
            <v>0.75800000000000001</v>
          </cell>
          <cell r="C14">
            <v>8</v>
          </cell>
          <cell r="D14">
            <v>2.1484666666666663</v>
          </cell>
          <cell r="E14">
            <v>0.75800000000000001</v>
          </cell>
          <cell r="F14" t="str">
            <v>CSS es menor</v>
          </cell>
          <cell r="I14">
            <v>0.75800000000000001</v>
          </cell>
        </row>
        <row r="15">
          <cell r="A15">
            <v>10072</v>
          </cell>
          <cell r="B15">
            <v>13.2</v>
          </cell>
          <cell r="C15">
            <v>13.2</v>
          </cell>
          <cell r="D15">
            <v>13.2</v>
          </cell>
          <cell r="E15">
            <v>13.2</v>
          </cell>
          <cell r="F15" t="str">
            <v>CSS es menor</v>
          </cell>
          <cell r="I15">
            <v>13.2</v>
          </cell>
        </row>
        <row r="16">
          <cell r="A16">
            <v>10075</v>
          </cell>
          <cell r="B16">
            <v>1.0000000000000231E-2</v>
          </cell>
          <cell r="C16">
            <v>2.94</v>
          </cell>
          <cell r="D16">
            <v>2.3699999999999997</v>
          </cell>
          <cell r="E16">
            <v>0.74</v>
          </cell>
          <cell r="F16">
            <v>1.0000000000000231E-2</v>
          </cell>
          <cell r="I16">
            <v>0.37500000000000011</v>
          </cell>
        </row>
        <row r="17">
          <cell r="A17">
            <v>10086</v>
          </cell>
          <cell r="B17">
            <v>1.155599</v>
          </cell>
          <cell r="C17">
            <v>1.155599</v>
          </cell>
          <cell r="D17">
            <v>1.155599</v>
          </cell>
          <cell r="E17">
            <v>1.155599</v>
          </cell>
          <cell r="F17" t="str">
            <v>CSS es menor</v>
          </cell>
          <cell r="I17">
            <v>1.155599</v>
          </cell>
        </row>
        <row r="18">
          <cell r="A18">
            <v>10087</v>
          </cell>
          <cell r="B18">
            <v>0.438</v>
          </cell>
          <cell r="C18">
            <v>2.5</v>
          </cell>
          <cell r="D18">
            <v>1.0970769230769231</v>
          </cell>
          <cell r="E18">
            <v>0.94</v>
          </cell>
          <cell r="F18">
            <v>0.45040000000000002</v>
          </cell>
          <cell r="I18">
            <v>0.69520000000000004</v>
          </cell>
        </row>
        <row r="19">
          <cell r="A19">
            <v>10091</v>
          </cell>
          <cell r="B19">
            <v>25.9</v>
          </cell>
          <cell r="C19">
            <v>284</v>
          </cell>
          <cell r="D19">
            <v>78.265999999999991</v>
          </cell>
          <cell r="E19">
            <v>50</v>
          </cell>
          <cell r="F19" t="str">
            <v>CSS es menor</v>
          </cell>
          <cell r="I19">
            <v>50</v>
          </cell>
        </row>
        <row r="20">
          <cell r="A20">
            <v>10094</v>
          </cell>
          <cell r="B20">
            <v>2.39</v>
          </cell>
          <cell r="C20">
            <v>2.39</v>
          </cell>
          <cell r="D20">
            <v>2.39</v>
          </cell>
          <cell r="E20">
            <v>2.39</v>
          </cell>
          <cell r="F20" t="str">
            <v>CSS es menor</v>
          </cell>
          <cell r="I20">
            <v>2.39</v>
          </cell>
        </row>
        <row r="21">
          <cell r="A21">
            <v>10103</v>
          </cell>
          <cell r="B21">
            <v>1.53</v>
          </cell>
          <cell r="C21">
            <v>4</v>
          </cell>
          <cell r="D21">
            <v>2.9261874999999997</v>
          </cell>
          <cell r="E21">
            <v>3.59</v>
          </cell>
          <cell r="F21" t="str">
            <v>CSS es menor</v>
          </cell>
          <cell r="I21">
            <v>3.59</v>
          </cell>
        </row>
        <row r="22">
          <cell r="A22">
            <v>10104</v>
          </cell>
          <cell r="B22">
            <v>5.0968999999999998</v>
          </cell>
          <cell r="C22">
            <v>5.0968999999999998</v>
          </cell>
          <cell r="D22">
            <v>5.0968999999999998</v>
          </cell>
          <cell r="E22">
            <v>5.0968999999999998</v>
          </cell>
          <cell r="F22" t="str">
            <v>CSS es menor</v>
          </cell>
          <cell r="I22">
            <v>5.0968999999999998</v>
          </cell>
        </row>
        <row r="23">
          <cell r="A23">
            <v>10105</v>
          </cell>
          <cell r="B23">
            <v>0.12</v>
          </cell>
          <cell r="C23">
            <v>0.95</v>
          </cell>
          <cell r="D23">
            <v>0.61120000000000008</v>
          </cell>
          <cell r="E23">
            <v>0.34899999999999998</v>
          </cell>
          <cell r="F23">
            <v>0.12</v>
          </cell>
          <cell r="I23">
            <v>0.23449999999999999</v>
          </cell>
        </row>
        <row r="24">
          <cell r="A24">
            <v>10106</v>
          </cell>
          <cell r="B24">
            <v>0.13000000000000012</v>
          </cell>
          <cell r="C24">
            <v>2</v>
          </cell>
          <cell r="D24">
            <v>1.3619999999999999</v>
          </cell>
          <cell r="E24">
            <v>0.98</v>
          </cell>
          <cell r="F24">
            <v>0.46500000000000008</v>
          </cell>
          <cell r="I24">
            <v>0.72250000000000003</v>
          </cell>
        </row>
        <row r="25">
          <cell r="A25">
            <v>10107</v>
          </cell>
          <cell r="B25">
            <v>8.6300000000000008</v>
          </cell>
          <cell r="C25">
            <v>12</v>
          </cell>
          <cell r="D25">
            <v>11.413333333333332</v>
          </cell>
          <cell r="E25">
            <v>8.6300000000000008</v>
          </cell>
          <cell r="F25" t="str">
            <v>CSS es menor</v>
          </cell>
          <cell r="I25">
            <v>8.6300000000000008</v>
          </cell>
        </row>
        <row r="26">
          <cell r="A26">
            <v>10108</v>
          </cell>
          <cell r="B26">
            <v>0.26900000000000002</v>
          </cell>
          <cell r="C26">
            <v>2.7</v>
          </cell>
          <cell r="D26">
            <v>0.78126666666666678</v>
          </cell>
          <cell r="E26">
            <v>0.33</v>
          </cell>
          <cell r="F26">
            <v>0.29949999999999999</v>
          </cell>
          <cell r="I26">
            <v>0.31474999999999997</v>
          </cell>
        </row>
        <row r="27">
          <cell r="A27">
            <v>10123</v>
          </cell>
          <cell r="B27">
            <v>0.11</v>
          </cell>
          <cell r="C27">
            <v>1.84</v>
          </cell>
          <cell r="D27">
            <v>0.91677142857142868</v>
          </cell>
          <cell r="E27">
            <v>0.11</v>
          </cell>
          <cell r="F27" t="str">
            <v>CSS es menor</v>
          </cell>
          <cell r="I27">
            <v>0.11</v>
          </cell>
        </row>
        <row r="28">
          <cell r="A28">
            <v>10128</v>
          </cell>
          <cell r="B28">
            <v>1.17</v>
          </cell>
          <cell r="C28">
            <v>2</v>
          </cell>
          <cell r="D28">
            <v>1.675</v>
          </cell>
          <cell r="E28">
            <v>1.17</v>
          </cell>
          <cell r="F28" t="str">
            <v>CSS es menor</v>
          </cell>
          <cell r="I28">
            <v>1.17</v>
          </cell>
        </row>
        <row r="29">
          <cell r="A29">
            <v>10131</v>
          </cell>
          <cell r="B29">
            <v>0.27000000000000013</v>
          </cell>
          <cell r="C29">
            <v>1.95</v>
          </cell>
          <cell r="D29">
            <v>0.99108571428571435</v>
          </cell>
          <cell r="E29">
            <v>0.54</v>
          </cell>
          <cell r="F29">
            <v>0.40500000000000008</v>
          </cell>
          <cell r="I29">
            <v>0.47250000000000003</v>
          </cell>
        </row>
        <row r="30">
          <cell r="A30">
            <v>10137</v>
          </cell>
          <cell r="B30">
            <v>70</v>
          </cell>
          <cell r="C30">
            <v>97.3</v>
          </cell>
          <cell r="D30">
            <v>79.825000000000003</v>
          </cell>
          <cell r="E30">
            <v>82</v>
          </cell>
          <cell r="F30">
            <v>70</v>
          </cell>
          <cell r="I30">
            <v>76</v>
          </cell>
        </row>
        <row r="31">
          <cell r="A31">
            <v>10140</v>
          </cell>
          <cell r="B31">
            <v>4</v>
          </cell>
          <cell r="C31">
            <v>4.3</v>
          </cell>
          <cell r="D31">
            <v>4.0686666666666662</v>
          </cell>
          <cell r="E31">
            <v>4.1120000000000001</v>
          </cell>
          <cell r="F31">
            <v>4</v>
          </cell>
          <cell r="I31">
            <v>4.056</v>
          </cell>
        </row>
        <row r="32">
          <cell r="A32">
            <v>10141</v>
          </cell>
          <cell r="B32">
            <v>0.35</v>
          </cell>
          <cell r="C32">
            <v>3.15</v>
          </cell>
          <cell r="D32">
            <v>0.82873333333333343</v>
          </cell>
          <cell r="E32">
            <v>1.6</v>
          </cell>
          <cell r="F32">
            <v>0.59084615384615391</v>
          </cell>
          <cell r="I32">
            <v>1.0954230769230771</v>
          </cell>
        </row>
        <row r="33">
          <cell r="A33">
            <v>10142</v>
          </cell>
          <cell r="B33">
            <v>0.17</v>
          </cell>
          <cell r="C33">
            <v>1</v>
          </cell>
          <cell r="D33">
            <v>0.46333333333333321</v>
          </cell>
          <cell r="E33">
            <v>0.17</v>
          </cell>
          <cell r="F33" t="str">
            <v>CSS es menor</v>
          </cell>
          <cell r="I33">
            <v>0.17</v>
          </cell>
        </row>
        <row r="34">
          <cell r="A34">
            <v>10143</v>
          </cell>
          <cell r="B34">
            <v>0.22999999999999998</v>
          </cell>
          <cell r="C34">
            <v>2.2000000000000002</v>
          </cell>
          <cell r="D34">
            <v>0.78873333333333329</v>
          </cell>
          <cell r="E34">
            <v>0.30099999999999999</v>
          </cell>
          <cell r="F34">
            <v>0.22999999999999998</v>
          </cell>
          <cell r="I34">
            <v>0.26549999999999996</v>
          </cell>
        </row>
        <row r="35">
          <cell r="A35">
            <v>10145</v>
          </cell>
          <cell r="B35">
            <v>144.5</v>
          </cell>
          <cell r="C35">
            <v>176</v>
          </cell>
          <cell r="D35">
            <v>165.5</v>
          </cell>
          <cell r="E35">
            <v>144.5</v>
          </cell>
          <cell r="F35" t="str">
            <v>CSS es menor</v>
          </cell>
          <cell r="I35">
            <v>144.5</v>
          </cell>
        </row>
        <row r="36">
          <cell r="A36">
            <v>10146</v>
          </cell>
          <cell r="B36">
            <v>0.02</v>
          </cell>
          <cell r="C36">
            <v>2.5</v>
          </cell>
          <cell r="D36">
            <v>1.1437499999999998</v>
          </cell>
          <cell r="E36">
            <v>0.02</v>
          </cell>
          <cell r="F36" t="str">
            <v>CSS es menor</v>
          </cell>
          <cell r="I36">
            <v>0.02</v>
          </cell>
        </row>
        <row r="37">
          <cell r="A37">
            <v>10153</v>
          </cell>
          <cell r="B37">
            <v>17.028179999999999</v>
          </cell>
          <cell r="C37">
            <v>17.028179999999999</v>
          </cell>
          <cell r="D37">
            <v>17.028179999999999</v>
          </cell>
          <cell r="E37">
            <v>17.028179999999999</v>
          </cell>
          <cell r="F37" t="str">
            <v>CSS es menor</v>
          </cell>
          <cell r="I37">
            <v>17.028179999999999</v>
          </cell>
        </row>
        <row r="38">
          <cell r="A38">
            <v>10161</v>
          </cell>
          <cell r="B38">
            <v>0.18000000000000016</v>
          </cell>
          <cell r="C38">
            <v>3</v>
          </cell>
          <cell r="D38">
            <v>2.0892857142857144</v>
          </cell>
          <cell r="E38">
            <v>1.78</v>
          </cell>
          <cell r="F38">
            <v>0.18000000000000016</v>
          </cell>
          <cell r="I38">
            <v>0.98000000000000009</v>
          </cell>
        </row>
        <row r="39">
          <cell r="A39">
            <v>10162</v>
          </cell>
          <cell r="B39">
            <v>0.43</v>
          </cell>
          <cell r="C39">
            <v>2.52</v>
          </cell>
          <cell r="D39">
            <v>0.91230769230769226</v>
          </cell>
          <cell r="E39">
            <v>0.52</v>
          </cell>
          <cell r="F39">
            <v>0.47</v>
          </cell>
          <cell r="I39">
            <v>0.495</v>
          </cell>
        </row>
        <row r="40">
          <cell r="A40">
            <v>10166</v>
          </cell>
          <cell r="B40">
            <v>22</v>
          </cell>
          <cell r="C40">
            <v>22</v>
          </cell>
          <cell r="D40">
            <v>22</v>
          </cell>
          <cell r="E40">
            <v>22</v>
          </cell>
          <cell r="F40" t="str">
            <v>CSS es menor</v>
          </cell>
          <cell r="I40">
            <v>22</v>
          </cell>
        </row>
        <row r="41">
          <cell r="A41">
            <v>10170</v>
          </cell>
          <cell r="B41">
            <v>0.40999999999999992</v>
          </cell>
          <cell r="C41">
            <v>2.09</v>
          </cell>
          <cell r="D41">
            <v>1.2072727272727273</v>
          </cell>
          <cell r="E41">
            <v>0.66</v>
          </cell>
          <cell r="F41">
            <v>0.40999999999999992</v>
          </cell>
          <cell r="I41">
            <v>0.53499999999999992</v>
          </cell>
        </row>
        <row r="42">
          <cell r="A42">
            <v>10179</v>
          </cell>
          <cell r="B42">
            <v>1.974</v>
          </cell>
          <cell r="C42">
            <v>10.25</v>
          </cell>
          <cell r="D42">
            <v>4.9233750000000009</v>
          </cell>
          <cell r="E42">
            <v>1.974</v>
          </cell>
          <cell r="F42" t="str">
            <v>CSS es menor</v>
          </cell>
          <cell r="I42">
            <v>1.974</v>
          </cell>
        </row>
        <row r="43">
          <cell r="A43">
            <v>10183</v>
          </cell>
          <cell r="B43">
            <v>9</v>
          </cell>
          <cell r="C43">
            <v>102.75</v>
          </cell>
          <cell r="D43">
            <v>72.744545454545445</v>
          </cell>
          <cell r="E43">
            <v>72</v>
          </cell>
          <cell r="F43" t="str">
            <v>CSS es menor</v>
          </cell>
          <cell r="I43">
            <v>72</v>
          </cell>
        </row>
        <row r="44">
          <cell r="A44">
            <v>10200</v>
          </cell>
          <cell r="B44">
            <v>5.23</v>
          </cell>
          <cell r="C44">
            <v>11.8</v>
          </cell>
          <cell r="D44">
            <v>8.42</v>
          </cell>
          <cell r="E44">
            <v>7.45</v>
          </cell>
          <cell r="F44">
            <v>6.0150000000000006</v>
          </cell>
          <cell r="I44">
            <v>6.7324999999999999</v>
          </cell>
        </row>
        <row r="45">
          <cell r="A45">
            <v>10202</v>
          </cell>
          <cell r="B45">
            <v>0.37</v>
          </cell>
          <cell r="C45">
            <v>3.85</v>
          </cell>
          <cell r="D45">
            <v>2.7142857142857144</v>
          </cell>
          <cell r="E45">
            <v>0.37</v>
          </cell>
          <cell r="F45" t="str">
            <v>CSS es menor</v>
          </cell>
          <cell r="I45">
            <v>0.37</v>
          </cell>
        </row>
        <row r="46">
          <cell r="A46">
            <v>10206</v>
          </cell>
          <cell r="B46">
            <v>0.21</v>
          </cell>
          <cell r="C46">
            <v>1.07</v>
          </cell>
          <cell r="D46">
            <v>0.57342857142857129</v>
          </cell>
          <cell r="E46">
            <v>0.21</v>
          </cell>
          <cell r="F46" t="str">
            <v>CSS es menor</v>
          </cell>
          <cell r="I46">
            <v>0.21</v>
          </cell>
        </row>
        <row r="47">
          <cell r="A47">
            <v>10208</v>
          </cell>
          <cell r="B47">
            <v>0.189</v>
          </cell>
          <cell r="C47">
            <v>0.7</v>
          </cell>
          <cell r="D47">
            <v>0.43253333333333333</v>
          </cell>
          <cell r="E47">
            <v>0.4</v>
          </cell>
          <cell r="F47">
            <v>0.27360000000000001</v>
          </cell>
          <cell r="I47">
            <v>0.33679999999999999</v>
          </cell>
        </row>
        <row r="48">
          <cell r="A48">
            <v>10211</v>
          </cell>
          <cell r="B48">
            <v>0.13900000000000001</v>
          </cell>
          <cell r="C48">
            <v>0.5</v>
          </cell>
          <cell r="D48">
            <v>0.23399999999999999</v>
          </cell>
          <cell r="E48">
            <v>0.13900000000000001</v>
          </cell>
          <cell r="F48" t="str">
            <v>CSS es menor</v>
          </cell>
          <cell r="I48">
            <v>0.13900000000000001</v>
          </cell>
        </row>
        <row r="49">
          <cell r="A49">
            <v>10212</v>
          </cell>
          <cell r="B49">
            <v>1</v>
          </cell>
          <cell r="C49">
            <v>3.42</v>
          </cell>
          <cell r="D49">
            <v>2.5672727272727274</v>
          </cell>
          <cell r="E49">
            <v>1</v>
          </cell>
          <cell r="F49" t="str">
            <v>CSS es menor</v>
          </cell>
          <cell r="I49">
            <v>1</v>
          </cell>
        </row>
        <row r="50">
          <cell r="A50">
            <v>10214</v>
          </cell>
          <cell r="B50">
            <v>35</v>
          </cell>
          <cell r="C50">
            <v>35</v>
          </cell>
          <cell r="D50">
            <v>35</v>
          </cell>
          <cell r="E50">
            <v>35</v>
          </cell>
          <cell r="F50">
            <v>35</v>
          </cell>
          <cell r="I50">
            <v>35</v>
          </cell>
        </row>
        <row r="51">
          <cell r="A51">
            <v>10215</v>
          </cell>
          <cell r="B51">
            <v>0.24</v>
          </cell>
          <cell r="C51">
            <v>7.4470999999999998</v>
          </cell>
          <cell r="D51">
            <v>2.7458874999999998</v>
          </cell>
          <cell r="E51">
            <v>0.24</v>
          </cell>
          <cell r="F51" t="str">
            <v>CSS es menor</v>
          </cell>
          <cell r="I51">
            <v>0.24</v>
          </cell>
        </row>
        <row r="52">
          <cell r="A52">
            <v>10219</v>
          </cell>
          <cell r="B52">
            <v>2.5</v>
          </cell>
          <cell r="C52">
            <v>10</v>
          </cell>
          <cell r="D52">
            <v>6.867166666666666</v>
          </cell>
          <cell r="E52">
            <v>5.18</v>
          </cell>
          <cell r="F52">
            <v>2.5</v>
          </cell>
          <cell r="I52">
            <v>3.84</v>
          </cell>
        </row>
        <row r="53">
          <cell r="A53">
            <v>10222</v>
          </cell>
          <cell r="B53">
            <v>3.21</v>
          </cell>
          <cell r="C53">
            <v>4.2</v>
          </cell>
          <cell r="D53">
            <v>3.7824999999999998</v>
          </cell>
          <cell r="E53">
            <v>3.73</v>
          </cell>
          <cell r="F53">
            <v>3.21</v>
          </cell>
          <cell r="I53">
            <v>3.4699999999999998</v>
          </cell>
        </row>
        <row r="54">
          <cell r="A54">
            <v>10229</v>
          </cell>
          <cell r="B54">
            <v>3.65</v>
          </cell>
          <cell r="C54">
            <v>14</v>
          </cell>
          <cell r="D54">
            <v>10.379999999999999</v>
          </cell>
          <cell r="E54">
            <v>3.65</v>
          </cell>
          <cell r="F54" t="str">
            <v>CSS es menor</v>
          </cell>
          <cell r="I54">
            <v>3.65</v>
          </cell>
        </row>
        <row r="55">
          <cell r="A55">
            <v>10230</v>
          </cell>
          <cell r="B55">
            <v>4.1900000000000004</v>
          </cell>
          <cell r="C55">
            <v>9.52</v>
          </cell>
          <cell r="D55">
            <v>6.0933333333333337</v>
          </cell>
          <cell r="E55">
            <v>9.52</v>
          </cell>
          <cell r="F55">
            <v>5.4080000000000004</v>
          </cell>
          <cell r="I55">
            <v>7.4640000000000004</v>
          </cell>
        </row>
        <row r="56">
          <cell r="A56">
            <v>10232</v>
          </cell>
          <cell r="B56">
            <v>46.85</v>
          </cell>
          <cell r="C56">
            <v>131</v>
          </cell>
          <cell r="D56">
            <v>82.338750000000005</v>
          </cell>
          <cell r="E56">
            <v>76.504999999999995</v>
          </cell>
          <cell r="F56">
            <v>60.924999999999997</v>
          </cell>
          <cell r="I56">
            <v>68.715000000000003</v>
          </cell>
        </row>
        <row r="57">
          <cell r="A57">
            <v>10235</v>
          </cell>
          <cell r="B57">
            <v>1.419</v>
          </cell>
          <cell r="C57">
            <v>5.5</v>
          </cell>
          <cell r="D57">
            <v>3.3149000000000002</v>
          </cell>
          <cell r="E57">
            <v>1.419</v>
          </cell>
          <cell r="F57" t="str">
            <v>CSS es menor</v>
          </cell>
          <cell r="I57">
            <v>1.419</v>
          </cell>
        </row>
        <row r="58">
          <cell r="A58">
            <v>10238</v>
          </cell>
          <cell r="B58">
            <v>1398.5</v>
          </cell>
          <cell r="C58">
            <v>1398.5</v>
          </cell>
          <cell r="D58">
            <v>1398.5</v>
          </cell>
          <cell r="E58">
            <v>1398.5</v>
          </cell>
          <cell r="F58" t="str">
            <v>CSS es menor</v>
          </cell>
          <cell r="I58">
            <v>1398.5</v>
          </cell>
        </row>
        <row r="59">
          <cell r="A59">
            <v>10239</v>
          </cell>
          <cell r="B59">
            <v>48.49</v>
          </cell>
          <cell r="C59">
            <v>59</v>
          </cell>
          <cell r="D59">
            <v>54.068333333333328</v>
          </cell>
          <cell r="E59">
            <v>57</v>
          </cell>
          <cell r="F59">
            <v>52.102500000000006</v>
          </cell>
          <cell r="I59">
            <v>54.551250000000003</v>
          </cell>
        </row>
        <row r="60">
          <cell r="A60">
            <v>10241</v>
          </cell>
          <cell r="B60">
            <v>11</v>
          </cell>
          <cell r="C60">
            <v>40</v>
          </cell>
          <cell r="D60">
            <v>25.25</v>
          </cell>
          <cell r="E60">
            <v>11</v>
          </cell>
          <cell r="F60" t="str">
            <v>CSS es menor</v>
          </cell>
          <cell r="I60">
            <v>11</v>
          </cell>
        </row>
        <row r="61">
          <cell r="A61">
            <v>10244</v>
          </cell>
          <cell r="B61">
            <v>61</v>
          </cell>
          <cell r="C61">
            <v>90</v>
          </cell>
          <cell r="D61">
            <v>74.77</v>
          </cell>
          <cell r="E61">
            <v>73.31</v>
          </cell>
          <cell r="F61">
            <v>61</v>
          </cell>
          <cell r="I61">
            <v>67.155000000000001</v>
          </cell>
        </row>
        <row r="62">
          <cell r="A62">
            <v>10245</v>
          </cell>
          <cell r="B62">
            <v>193</v>
          </cell>
          <cell r="C62">
            <v>250</v>
          </cell>
          <cell r="D62">
            <v>231</v>
          </cell>
          <cell r="E62">
            <v>250</v>
          </cell>
          <cell r="F62">
            <v>221.5</v>
          </cell>
          <cell r="I62">
            <v>235.75</v>
          </cell>
        </row>
        <row r="63">
          <cell r="A63">
            <v>10250</v>
          </cell>
          <cell r="B63">
            <v>20.756889999999999</v>
          </cell>
          <cell r="C63">
            <v>30</v>
          </cell>
          <cell r="D63">
            <v>25.378444999999999</v>
          </cell>
          <cell r="E63">
            <v>20.756889999999999</v>
          </cell>
          <cell r="F63" t="str">
            <v>CSS es menor</v>
          </cell>
          <cell r="I63">
            <v>20.756889999999999</v>
          </cell>
        </row>
        <row r="64">
          <cell r="A64">
            <v>10251</v>
          </cell>
          <cell r="B64">
            <v>3.5</v>
          </cell>
          <cell r="C64">
            <v>8.02</v>
          </cell>
          <cell r="D64">
            <v>6.0335714285714293</v>
          </cell>
          <cell r="E64">
            <v>5.35</v>
          </cell>
          <cell r="F64">
            <v>3.5</v>
          </cell>
          <cell r="I64">
            <v>4.4249999999999998</v>
          </cell>
        </row>
        <row r="65">
          <cell r="A65">
            <v>10253</v>
          </cell>
          <cell r="B65">
            <v>420</v>
          </cell>
          <cell r="C65">
            <v>438.87</v>
          </cell>
          <cell r="D65">
            <v>429.435</v>
          </cell>
          <cell r="E65">
            <v>438.87</v>
          </cell>
          <cell r="F65">
            <v>420</v>
          </cell>
          <cell r="I65">
            <v>429.435</v>
          </cell>
        </row>
        <row r="66">
          <cell r="A66">
            <v>10258</v>
          </cell>
          <cell r="B66">
            <v>1.4299999999999997</v>
          </cell>
          <cell r="C66">
            <v>6</v>
          </cell>
          <cell r="D66">
            <v>4.0038461538461538</v>
          </cell>
          <cell r="E66">
            <v>2.2599999999999998</v>
          </cell>
          <cell r="F66">
            <v>1.4299999999999997</v>
          </cell>
          <cell r="I66">
            <v>1.8449999999999998</v>
          </cell>
        </row>
        <row r="67">
          <cell r="A67">
            <v>10259</v>
          </cell>
          <cell r="B67">
            <v>0.33</v>
          </cell>
          <cell r="C67">
            <v>2.1800000000000002</v>
          </cell>
          <cell r="D67">
            <v>1.24</v>
          </cell>
          <cell r="E67">
            <v>1.25</v>
          </cell>
          <cell r="F67">
            <v>0.67142857142857149</v>
          </cell>
          <cell r="I67">
            <v>0.96071428571428574</v>
          </cell>
        </row>
        <row r="68">
          <cell r="A68">
            <v>10262</v>
          </cell>
          <cell r="B68">
            <v>3.04</v>
          </cell>
          <cell r="C68">
            <v>10</v>
          </cell>
          <cell r="D68">
            <v>6.054444444444445</v>
          </cell>
          <cell r="E68">
            <v>8.9</v>
          </cell>
          <cell r="F68">
            <v>5.0842857142857145</v>
          </cell>
          <cell r="I68">
            <v>6.9921428571428574</v>
          </cell>
        </row>
        <row r="69">
          <cell r="A69">
            <v>10263</v>
          </cell>
          <cell r="B69">
            <v>3.15</v>
          </cell>
          <cell r="C69">
            <v>5.51</v>
          </cell>
          <cell r="D69">
            <v>4.6116666666666672</v>
          </cell>
          <cell r="E69">
            <v>3.15</v>
          </cell>
          <cell r="F69" t="str">
            <v>CSS es menor</v>
          </cell>
          <cell r="I69">
            <v>3.15</v>
          </cell>
        </row>
        <row r="70">
          <cell r="A70">
            <v>10265</v>
          </cell>
          <cell r="B70">
            <v>0.54</v>
          </cell>
          <cell r="C70">
            <v>2.7</v>
          </cell>
          <cell r="D70">
            <v>0.93888888888888877</v>
          </cell>
          <cell r="E70">
            <v>0.63</v>
          </cell>
          <cell r="F70">
            <v>0.58666666666666678</v>
          </cell>
          <cell r="I70">
            <v>0.60833333333333339</v>
          </cell>
        </row>
        <row r="71">
          <cell r="A71">
            <v>10276</v>
          </cell>
          <cell r="B71">
            <v>0.14000000000000001</v>
          </cell>
          <cell r="C71">
            <v>0.14000000000000001</v>
          </cell>
          <cell r="D71">
            <v>0.14000000000000001</v>
          </cell>
          <cell r="E71">
            <v>0.14000000000000001</v>
          </cell>
          <cell r="F71" t="str">
            <v>CSS es menor</v>
          </cell>
          <cell r="I71">
            <v>0.14000000000000001</v>
          </cell>
        </row>
        <row r="72">
          <cell r="A72">
            <v>10277</v>
          </cell>
          <cell r="B72">
            <v>4</v>
          </cell>
          <cell r="C72">
            <v>43</v>
          </cell>
          <cell r="D72">
            <v>26.007384615384616</v>
          </cell>
          <cell r="E72">
            <v>23</v>
          </cell>
          <cell r="F72">
            <v>14.715333333333334</v>
          </cell>
          <cell r="I72">
            <v>18.857666666666667</v>
          </cell>
        </row>
        <row r="73">
          <cell r="A73">
            <v>10279</v>
          </cell>
          <cell r="B73">
            <v>6.7</v>
          </cell>
          <cell r="C73">
            <v>48.018929999999997</v>
          </cell>
          <cell r="D73">
            <v>19.357232500000002</v>
          </cell>
          <cell r="E73">
            <v>48.018929999999997</v>
          </cell>
          <cell r="F73">
            <v>9.8033333333333328</v>
          </cell>
          <cell r="I73">
            <v>28.911131666666666</v>
          </cell>
        </row>
        <row r="74">
          <cell r="A74">
            <v>10284</v>
          </cell>
          <cell r="B74">
            <v>56.06</v>
          </cell>
          <cell r="C74">
            <v>56.06</v>
          </cell>
          <cell r="D74">
            <v>56.06</v>
          </cell>
          <cell r="E74">
            <v>56.06</v>
          </cell>
          <cell r="F74" t="str">
            <v>CSS es menor</v>
          </cell>
          <cell r="I74">
            <v>56.06</v>
          </cell>
        </row>
        <row r="75">
          <cell r="A75">
            <v>10287</v>
          </cell>
          <cell r="B75">
            <v>33</v>
          </cell>
          <cell r="C75">
            <v>55</v>
          </cell>
          <cell r="D75">
            <v>48.25</v>
          </cell>
          <cell r="E75">
            <v>50</v>
          </cell>
          <cell r="F75">
            <v>33</v>
          </cell>
          <cell r="I75">
            <v>41.5</v>
          </cell>
        </row>
        <row r="76">
          <cell r="A76">
            <v>10290</v>
          </cell>
          <cell r="B76">
            <v>5.1100000000000003</v>
          </cell>
          <cell r="C76">
            <v>16.7</v>
          </cell>
          <cell r="D76">
            <v>10.346666666666666</v>
          </cell>
          <cell r="E76">
            <v>5.1100000000000003</v>
          </cell>
          <cell r="F76" t="str">
            <v>CSS es menor</v>
          </cell>
          <cell r="I76">
            <v>5.1100000000000003</v>
          </cell>
        </row>
        <row r="77">
          <cell r="A77">
            <v>10291</v>
          </cell>
          <cell r="B77">
            <v>17</v>
          </cell>
          <cell r="C77">
            <v>54</v>
          </cell>
          <cell r="D77">
            <v>36.630000000000003</v>
          </cell>
          <cell r="E77">
            <v>38.89</v>
          </cell>
          <cell r="F77">
            <v>17</v>
          </cell>
          <cell r="I77">
            <v>27.945</v>
          </cell>
        </row>
        <row r="78">
          <cell r="A78">
            <v>10293</v>
          </cell>
          <cell r="B78">
            <v>69</v>
          </cell>
          <cell r="C78">
            <v>285</v>
          </cell>
          <cell r="D78">
            <v>141</v>
          </cell>
          <cell r="E78">
            <v>69</v>
          </cell>
          <cell r="F78">
            <v>69</v>
          </cell>
          <cell r="I78">
            <v>69</v>
          </cell>
        </row>
        <row r="79">
          <cell r="A79">
            <v>10294</v>
          </cell>
          <cell r="B79">
            <v>0.8</v>
          </cell>
          <cell r="C79">
            <v>8</v>
          </cell>
          <cell r="D79">
            <v>4.476</v>
          </cell>
          <cell r="E79">
            <v>1.97</v>
          </cell>
          <cell r="F79">
            <v>0.8</v>
          </cell>
          <cell r="I79">
            <v>1.385</v>
          </cell>
        </row>
        <row r="80">
          <cell r="A80">
            <v>10295</v>
          </cell>
          <cell r="B80">
            <v>6.98</v>
          </cell>
          <cell r="C80">
            <v>9.59</v>
          </cell>
          <cell r="D80">
            <v>8.2850000000000001</v>
          </cell>
          <cell r="E80">
            <v>6.98</v>
          </cell>
          <cell r="F80" t="str">
            <v>CSS es menor</v>
          </cell>
          <cell r="I80">
            <v>6.98</v>
          </cell>
        </row>
        <row r="81">
          <cell r="A81">
            <v>10296</v>
          </cell>
          <cell r="B81">
            <v>5.22</v>
          </cell>
          <cell r="C81">
            <v>24</v>
          </cell>
          <cell r="D81">
            <v>14.61</v>
          </cell>
          <cell r="E81">
            <v>5.22</v>
          </cell>
          <cell r="F81" t="str">
            <v>CSS es menor</v>
          </cell>
          <cell r="I81">
            <v>5.22</v>
          </cell>
        </row>
        <row r="82">
          <cell r="A82">
            <v>10298</v>
          </cell>
          <cell r="B82">
            <v>4</v>
          </cell>
          <cell r="C82">
            <v>13.98</v>
          </cell>
          <cell r="D82">
            <v>7.5769636363636375</v>
          </cell>
          <cell r="E82">
            <v>4</v>
          </cell>
          <cell r="F82" t="str">
            <v>CSS es menor</v>
          </cell>
          <cell r="I82">
            <v>4</v>
          </cell>
        </row>
        <row r="83">
          <cell r="A83">
            <v>10299</v>
          </cell>
          <cell r="B83">
            <v>19</v>
          </cell>
          <cell r="C83">
            <v>35</v>
          </cell>
          <cell r="D83">
            <v>26.290000000000003</v>
          </cell>
          <cell r="E83">
            <v>35</v>
          </cell>
          <cell r="F83">
            <v>21.935000000000002</v>
          </cell>
          <cell r="I83">
            <v>28.467500000000001</v>
          </cell>
        </row>
        <row r="84">
          <cell r="A84">
            <v>10301</v>
          </cell>
          <cell r="B84">
            <v>22.56</v>
          </cell>
          <cell r="C84">
            <v>139.94</v>
          </cell>
          <cell r="D84">
            <v>80.5</v>
          </cell>
          <cell r="E84">
            <v>22.56</v>
          </cell>
          <cell r="F84" t="str">
            <v>CSS es menor</v>
          </cell>
          <cell r="I84">
            <v>22.56</v>
          </cell>
        </row>
        <row r="85">
          <cell r="A85">
            <v>10303</v>
          </cell>
          <cell r="B85">
            <v>2.85</v>
          </cell>
          <cell r="C85">
            <v>6.95</v>
          </cell>
          <cell r="D85">
            <v>3.4833333333333338</v>
          </cell>
          <cell r="E85">
            <v>3.11</v>
          </cell>
          <cell r="F85">
            <v>2.9949999999999997</v>
          </cell>
          <cell r="I85">
            <v>3.0524999999999998</v>
          </cell>
        </row>
        <row r="86">
          <cell r="A86">
            <v>10309</v>
          </cell>
          <cell r="B86">
            <v>11.34</v>
          </cell>
          <cell r="C86">
            <v>25.5</v>
          </cell>
          <cell r="D86">
            <v>21.462499999999999</v>
          </cell>
          <cell r="E86">
            <v>11.34</v>
          </cell>
          <cell r="F86" t="str">
            <v>CSS es menor</v>
          </cell>
          <cell r="I86">
            <v>11.34</v>
          </cell>
        </row>
        <row r="87">
          <cell r="A87">
            <v>10315</v>
          </cell>
          <cell r="B87">
            <v>8.1300000000000008</v>
          </cell>
          <cell r="C87">
            <v>286</v>
          </cell>
          <cell r="D87">
            <v>66.012</v>
          </cell>
          <cell r="E87">
            <v>18.5</v>
          </cell>
          <cell r="F87">
            <v>8.5200000000000014</v>
          </cell>
          <cell r="I87">
            <v>13.510000000000002</v>
          </cell>
        </row>
        <row r="88">
          <cell r="A88">
            <v>10316</v>
          </cell>
          <cell r="B88">
            <v>221</v>
          </cell>
          <cell r="C88">
            <v>637.5</v>
          </cell>
          <cell r="D88">
            <v>429.125</v>
          </cell>
          <cell r="E88">
            <v>221</v>
          </cell>
          <cell r="F88">
            <v>221</v>
          </cell>
          <cell r="I88">
            <v>221</v>
          </cell>
        </row>
        <row r="89">
          <cell r="A89">
            <v>10322</v>
          </cell>
          <cell r="B89">
            <v>74.77</v>
          </cell>
          <cell r="C89">
            <v>239</v>
          </cell>
          <cell r="D89">
            <v>145.92333333333332</v>
          </cell>
          <cell r="E89">
            <v>74.77</v>
          </cell>
          <cell r="F89" t="str">
            <v>CSS es menor</v>
          </cell>
          <cell r="I89">
            <v>74.77</v>
          </cell>
        </row>
        <row r="90">
          <cell r="A90">
            <v>10323</v>
          </cell>
          <cell r="B90">
            <v>84.99</v>
          </cell>
          <cell r="C90">
            <v>300</v>
          </cell>
          <cell r="D90">
            <v>169.99666666666667</v>
          </cell>
          <cell r="E90">
            <v>125</v>
          </cell>
          <cell r="F90">
            <v>84.99</v>
          </cell>
          <cell r="I90">
            <v>104.995</v>
          </cell>
        </row>
        <row r="91">
          <cell r="A91">
            <v>10328</v>
          </cell>
          <cell r="B91">
            <v>12.1</v>
          </cell>
          <cell r="C91">
            <v>12.1</v>
          </cell>
          <cell r="D91">
            <v>12.1</v>
          </cell>
          <cell r="E91">
            <v>12.1</v>
          </cell>
          <cell r="F91">
            <v>12.1</v>
          </cell>
          <cell r="I91">
            <v>12.1</v>
          </cell>
        </row>
        <row r="92">
          <cell r="A92">
            <v>10329</v>
          </cell>
          <cell r="B92">
            <v>2.6</v>
          </cell>
          <cell r="C92">
            <v>19.5</v>
          </cell>
          <cell r="D92">
            <v>11.05</v>
          </cell>
          <cell r="E92">
            <v>2.6</v>
          </cell>
          <cell r="F92" t="str">
            <v>CSS es menor</v>
          </cell>
          <cell r="I92">
            <v>2.6</v>
          </cell>
        </row>
        <row r="93">
          <cell r="A93">
            <v>10341</v>
          </cell>
          <cell r="B93">
            <v>0.79</v>
          </cell>
          <cell r="C93">
            <v>3.5</v>
          </cell>
          <cell r="D93">
            <v>1.7008181818181818</v>
          </cell>
          <cell r="E93">
            <v>0.879</v>
          </cell>
          <cell r="F93">
            <v>0.79</v>
          </cell>
          <cell r="I93">
            <v>0.83450000000000002</v>
          </cell>
        </row>
        <row r="94">
          <cell r="A94">
            <v>10350</v>
          </cell>
          <cell r="B94">
            <v>6</v>
          </cell>
          <cell r="C94">
            <v>10</v>
          </cell>
          <cell r="D94">
            <v>7.333333333333333</v>
          </cell>
          <cell r="E94">
            <v>6</v>
          </cell>
          <cell r="F94">
            <v>6</v>
          </cell>
          <cell r="I94">
            <v>6</v>
          </cell>
        </row>
        <row r="95">
          <cell r="A95">
            <v>10353</v>
          </cell>
          <cell r="B95">
            <v>0.85</v>
          </cell>
          <cell r="C95">
            <v>9.9499999999999993</v>
          </cell>
          <cell r="D95">
            <v>4.006153846153846</v>
          </cell>
          <cell r="E95">
            <v>2.88</v>
          </cell>
          <cell r="F95">
            <v>1.4525000000000001</v>
          </cell>
          <cell r="I95">
            <v>2.1662499999999998</v>
          </cell>
        </row>
        <row r="96">
          <cell r="A96">
            <v>10355</v>
          </cell>
          <cell r="B96">
            <v>0.35</v>
          </cell>
          <cell r="C96">
            <v>0.94</v>
          </cell>
          <cell r="D96">
            <v>0.68799999999999994</v>
          </cell>
          <cell r="E96">
            <v>0.44</v>
          </cell>
          <cell r="F96">
            <v>0.35</v>
          </cell>
          <cell r="I96">
            <v>0.39500000000000002</v>
          </cell>
        </row>
        <row r="97">
          <cell r="A97">
            <v>10356</v>
          </cell>
          <cell r="B97">
            <v>1.5</v>
          </cell>
          <cell r="C97">
            <v>27</v>
          </cell>
          <cell r="D97">
            <v>16.381250000000001</v>
          </cell>
          <cell r="E97">
            <v>19.8</v>
          </cell>
          <cell r="F97">
            <v>11.95</v>
          </cell>
          <cell r="I97">
            <v>15.875</v>
          </cell>
        </row>
        <row r="98">
          <cell r="A98">
            <v>10359</v>
          </cell>
          <cell r="B98">
            <v>1.2200000000000002</v>
          </cell>
          <cell r="C98">
            <v>950</v>
          </cell>
          <cell r="D98">
            <v>83.176666666666662</v>
          </cell>
          <cell r="E98">
            <v>2.88</v>
          </cell>
          <cell r="F98">
            <v>2.0866666666666664</v>
          </cell>
          <cell r="I98">
            <v>2.4833333333333334</v>
          </cell>
        </row>
        <row r="99">
          <cell r="A99">
            <v>10361</v>
          </cell>
          <cell r="B99">
            <v>1.2</v>
          </cell>
          <cell r="C99">
            <v>9</v>
          </cell>
          <cell r="D99">
            <v>2.9790909090909086</v>
          </cell>
          <cell r="E99">
            <v>1.64</v>
          </cell>
          <cell r="F99" t="str">
            <v>CSS es menor</v>
          </cell>
          <cell r="I99">
            <v>1.64</v>
          </cell>
        </row>
        <row r="100">
          <cell r="A100">
            <v>10364</v>
          </cell>
          <cell r="B100">
            <v>95</v>
          </cell>
          <cell r="C100">
            <v>325</v>
          </cell>
          <cell r="D100">
            <v>210</v>
          </cell>
          <cell r="E100">
            <v>95</v>
          </cell>
          <cell r="F100" t="str">
            <v>CSS es menor</v>
          </cell>
          <cell r="I100">
            <v>95</v>
          </cell>
        </row>
        <row r="101">
          <cell r="A101">
            <v>10368</v>
          </cell>
          <cell r="B101">
            <v>1.22</v>
          </cell>
          <cell r="C101">
            <v>1.22</v>
          </cell>
          <cell r="D101">
            <v>1.22</v>
          </cell>
          <cell r="E101">
            <v>1.22</v>
          </cell>
          <cell r="F101" t="str">
            <v>CSS es menor</v>
          </cell>
          <cell r="I101">
            <v>1.22</v>
          </cell>
        </row>
        <row r="102">
          <cell r="A102">
            <v>10385</v>
          </cell>
          <cell r="B102">
            <v>0.28999999999999998</v>
          </cell>
          <cell r="C102">
            <v>12</v>
          </cell>
          <cell r="D102">
            <v>4.5249999999999995</v>
          </cell>
          <cell r="E102">
            <v>0.28999999999999998</v>
          </cell>
          <cell r="F102" t="str">
            <v>CSS es menor</v>
          </cell>
          <cell r="I102">
            <v>0.28999999999999998</v>
          </cell>
        </row>
        <row r="103">
          <cell r="A103">
            <v>10390</v>
          </cell>
          <cell r="B103">
            <v>0.89</v>
          </cell>
          <cell r="C103">
            <v>3.02</v>
          </cell>
          <cell r="D103">
            <v>2.0449999999999999</v>
          </cell>
          <cell r="E103">
            <v>2.35</v>
          </cell>
          <cell r="F103">
            <v>1.216</v>
          </cell>
          <cell r="I103">
            <v>1.7829999999999999</v>
          </cell>
        </row>
        <row r="104">
          <cell r="A104">
            <v>10398</v>
          </cell>
          <cell r="B104">
            <v>14.29</v>
          </cell>
          <cell r="C104">
            <v>25</v>
          </cell>
          <cell r="D104">
            <v>17.86</v>
          </cell>
          <cell r="E104">
            <v>14.29</v>
          </cell>
          <cell r="F104">
            <v>14.29</v>
          </cell>
          <cell r="I104">
            <v>14.29</v>
          </cell>
        </row>
        <row r="105">
          <cell r="A105">
            <v>10401</v>
          </cell>
          <cell r="B105">
            <v>7.85</v>
          </cell>
          <cell r="C105">
            <v>20</v>
          </cell>
          <cell r="D105">
            <v>17.974999999999998</v>
          </cell>
          <cell r="E105">
            <v>7.85</v>
          </cell>
          <cell r="F105" t="str">
            <v>CSS es menor</v>
          </cell>
          <cell r="I105">
            <v>7.85</v>
          </cell>
        </row>
        <row r="106">
          <cell r="A106">
            <v>10403</v>
          </cell>
          <cell r="B106">
            <v>3.8436300000000001</v>
          </cell>
          <cell r="C106">
            <v>6.63</v>
          </cell>
          <cell r="D106">
            <v>5.236815</v>
          </cell>
          <cell r="E106">
            <v>3.8436300000000001</v>
          </cell>
          <cell r="F106" t="str">
            <v>CSS es menor</v>
          </cell>
          <cell r="I106">
            <v>3.8436300000000001</v>
          </cell>
        </row>
        <row r="107">
          <cell r="A107">
            <v>10406</v>
          </cell>
          <cell r="B107">
            <v>5.2</v>
          </cell>
          <cell r="C107">
            <v>14.36</v>
          </cell>
          <cell r="D107">
            <v>10.30875</v>
          </cell>
          <cell r="E107">
            <v>14.35</v>
          </cell>
          <cell r="F107">
            <v>7.8800000000000008</v>
          </cell>
          <cell r="I107">
            <v>11.115</v>
          </cell>
        </row>
        <row r="108">
          <cell r="A108">
            <v>10410</v>
          </cell>
          <cell r="B108">
            <v>3.1E-2</v>
          </cell>
          <cell r="C108">
            <v>0.35</v>
          </cell>
          <cell r="D108">
            <v>9.7642857142857156E-2</v>
          </cell>
          <cell r="E108">
            <v>3.5999999999999997E-2</v>
          </cell>
          <cell r="F108">
            <v>3.1E-2</v>
          </cell>
          <cell r="I108">
            <v>3.3500000000000002E-2</v>
          </cell>
        </row>
        <row r="109">
          <cell r="A109">
            <v>10416</v>
          </cell>
          <cell r="B109">
            <v>2.73</v>
          </cell>
          <cell r="C109">
            <v>2.73</v>
          </cell>
          <cell r="D109">
            <v>2.73</v>
          </cell>
          <cell r="E109">
            <v>2.73</v>
          </cell>
          <cell r="F109" t="str">
            <v>CSS es menor</v>
          </cell>
          <cell r="I109">
            <v>2.73</v>
          </cell>
        </row>
        <row r="110">
          <cell r="A110">
            <v>10417</v>
          </cell>
          <cell r="B110">
            <v>0.66</v>
          </cell>
          <cell r="C110">
            <v>65.900000000000006</v>
          </cell>
          <cell r="D110">
            <v>28.82</v>
          </cell>
          <cell r="E110">
            <v>0.66</v>
          </cell>
          <cell r="F110" t="str">
            <v>CSS es menor</v>
          </cell>
          <cell r="I110">
            <v>0.66</v>
          </cell>
        </row>
        <row r="111">
          <cell r="A111">
            <v>10419</v>
          </cell>
          <cell r="B111">
            <v>0.51</v>
          </cell>
          <cell r="C111">
            <v>6.9</v>
          </cell>
          <cell r="D111">
            <v>1.6533333333333333</v>
          </cell>
          <cell r="E111">
            <v>0.65</v>
          </cell>
          <cell r="F111">
            <v>0.59250000000000003</v>
          </cell>
          <cell r="I111">
            <v>0.62125000000000008</v>
          </cell>
        </row>
        <row r="112">
          <cell r="A112">
            <v>10420</v>
          </cell>
          <cell r="B112">
            <v>14</v>
          </cell>
          <cell r="C112">
            <v>14</v>
          </cell>
          <cell r="D112">
            <v>14</v>
          </cell>
          <cell r="E112">
            <v>14</v>
          </cell>
          <cell r="F112" t="str">
            <v>CSS es menor</v>
          </cell>
          <cell r="I112">
            <v>14</v>
          </cell>
        </row>
        <row r="113">
          <cell r="A113">
            <v>10421</v>
          </cell>
          <cell r="B113">
            <v>0.08</v>
          </cell>
          <cell r="C113">
            <v>0.61</v>
          </cell>
          <cell r="D113">
            <v>0.4200000000000001</v>
          </cell>
          <cell r="E113">
            <v>0.08</v>
          </cell>
          <cell r="F113" t="str">
            <v>CSS es menor</v>
          </cell>
          <cell r="I113">
            <v>0.08</v>
          </cell>
        </row>
        <row r="114">
          <cell r="A114">
            <v>10424</v>
          </cell>
          <cell r="B114">
            <v>5.5999999999999994E-2</v>
          </cell>
          <cell r="C114">
            <v>42</v>
          </cell>
          <cell r="D114">
            <v>3.3438461538461537</v>
          </cell>
          <cell r="E114">
            <v>5.5999999999999994E-2</v>
          </cell>
          <cell r="F114">
            <v>5.6000000000000001E-2</v>
          </cell>
          <cell r="I114">
            <v>5.5999999999999994E-2</v>
          </cell>
        </row>
        <row r="115">
          <cell r="A115">
            <v>10431</v>
          </cell>
          <cell r="B115">
            <v>2.7E-2</v>
          </cell>
          <cell r="C115">
            <v>0.45</v>
          </cell>
          <cell r="D115">
            <v>0.19755999999999999</v>
          </cell>
          <cell r="E115">
            <v>2.7E-2</v>
          </cell>
          <cell r="F115" t="str">
            <v>CSS es menor</v>
          </cell>
          <cell r="I115">
            <v>2.7E-2</v>
          </cell>
        </row>
        <row r="116">
          <cell r="A116">
            <v>10437</v>
          </cell>
          <cell r="B116">
            <v>1.17</v>
          </cell>
          <cell r="C116">
            <v>1.7</v>
          </cell>
          <cell r="D116">
            <v>1.5087499999999998</v>
          </cell>
          <cell r="E116">
            <v>1.17</v>
          </cell>
          <cell r="F116" t="str">
            <v>CSS es menor</v>
          </cell>
          <cell r="I116">
            <v>1.17</v>
          </cell>
        </row>
        <row r="117">
          <cell r="A117">
            <v>10438</v>
          </cell>
          <cell r="B117">
            <v>0.06</v>
          </cell>
          <cell r="C117">
            <v>0.89</v>
          </cell>
          <cell r="D117">
            <v>0.41</v>
          </cell>
          <cell r="E117">
            <v>0.1</v>
          </cell>
          <cell r="F117">
            <v>0.09</v>
          </cell>
          <cell r="I117">
            <v>9.5000000000000001E-2</v>
          </cell>
        </row>
        <row r="118">
          <cell r="A118">
            <v>10441</v>
          </cell>
          <cell r="B118">
            <v>0.3</v>
          </cell>
          <cell r="C118">
            <v>0.3</v>
          </cell>
          <cell r="D118">
            <v>0.3</v>
          </cell>
          <cell r="E118">
            <v>0.3</v>
          </cell>
          <cell r="F118" t="str">
            <v>CSS es menor</v>
          </cell>
          <cell r="I118">
            <v>0.3</v>
          </cell>
        </row>
        <row r="119">
          <cell r="A119">
            <v>10443</v>
          </cell>
          <cell r="B119">
            <v>0.6</v>
          </cell>
          <cell r="C119">
            <v>0.6</v>
          </cell>
          <cell r="D119">
            <v>0.6</v>
          </cell>
          <cell r="E119">
            <v>0.6</v>
          </cell>
          <cell r="F119" t="str">
            <v>CSS es menor</v>
          </cell>
          <cell r="I119">
            <v>0.6</v>
          </cell>
        </row>
        <row r="120">
          <cell r="A120">
            <v>10449</v>
          </cell>
          <cell r="B120">
            <v>0.35520000000000002</v>
          </cell>
          <cell r="C120">
            <v>0.35520000000000002</v>
          </cell>
          <cell r="D120">
            <v>0.35520000000000002</v>
          </cell>
          <cell r="E120">
            <v>0.35520000000000002</v>
          </cell>
          <cell r="F120" t="str">
            <v>CSS es menor</v>
          </cell>
          <cell r="I120">
            <v>0.35520000000000002</v>
          </cell>
        </row>
        <row r="121">
          <cell r="A121">
            <v>10452</v>
          </cell>
          <cell r="B121">
            <v>0.4</v>
          </cell>
          <cell r="C121">
            <v>0.4</v>
          </cell>
          <cell r="D121">
            <v>0.4</v>
          </cell>
          <cell r="E121">
            <v>0.4</v>
          </cell>
          <cell r="F121" t="str">
            <v>CSS es menor</v>
          </cell>
          <cell r="I121">
            <v>0.4</v>
          </cell>
        </row>
        <row r="122">
          <cell r="A122">
            <v>10453</v>
          </cell>
          <cell r="B122">
            <v>0.1</v>
          </cell>
          <cell r="C122">
            <v>0.1</v>
          </cell>
          <cell r="D122">
            <v>0.1</v>
          </cell>
          <cell r="E122">
            <v>0.1</v>
          </cell>
          <cell r="F122" t="str">
            <v>CSS es menor</v>
          </cell>
          <cell r="I122">
            <v>0.1</v>
          </cell>
        </row>
        <row r="123">
          <cell r="A123">
            <v>10458</v>
          </cell>
          <cell r="B123">
            <v>0.76</v>
          </cell>
          <cell r="C123">
            <v>0.76</v>
          </cell>
          <cell r="D123">
            <v>0.76</v>
          </cell>
          <cell r="E123">
            <v>0.76</v>
          </cell>
          <cell r="F123">
            <v>0.76</v>
          </cell>
          <cell r="I123">
            <v>0.76</v>
          </cell>
        </row>
        <row r="124">
          <cell r="A124">
            <v>10460</v>
          </cell>
          <cell r="B124">
            <v>0.11</v>
          </cell>
          <cell r="C124">
            <v>0.15</v>
          </cell>
          <cell r="D124">
            <v>0.14333333333333334</v>
          </cell>
          <cell r="E124">
            <v>0.11</v>
          </cell>
          <cell r="F124" t="str">
            <v>CSS es menor</v>
          </cell>
          <cell r="I124">
            <v>0.11</v>
          </cell>
        </row>
        <row r="125">
          <cell r="A125">
            <v>10467</v>
          </cell>
          <cell r="B125">
            <v>3.7</v>
          </cell>
          <cell r="C125">
            <v>4.1100000000000003</v>
          </cell>
          <cell r="D125">
            <v>3.9050000000000002</v>
          </cell>
          <cell r="E125">
            <v>3.7</v>
          </cell>
          <cell r="F125" t="str">
            <v>CSS es menor</v>
          </cell>
          <cell r="I125">
            <v>3.7</v>
          </cell>
        </row>
        <row r="126">
          <cell r="A126">
            <v>10471</v>
          </cell>
          <cell r="B126">
            <v>0.03</v>
          </cell>
          <cell r="C126">
            <v>0.36</v>
          </cell>
          <cell r="D126">
            <v>0.20166666666666666</v>
          </cell>
          <cell r="E126">
            <v>0.03</v>
          </cell>
          <cell r="F126" t="str">
            <v>CSS es menor</v>
          </cell>
          <cell r="I126">
            <v>0.03</v>
          </cell>
        </row>
        <row r="127">
          <cell r="A127">
            <v>10472</v>
          </cell>
          <cell r="B127">
            <v>0.16</v>
          </cell>
          <cell r="C127">
            <v>0.25</v>
          </cell>
          <cell r="D127">
            <v>0.19078571428571428</v>
          </cell>
          <cell r="E127">
            <v>0.17499999999999999</v>
          </cell>
          <cell r="F127">
            <v>0.16720000000000002</v>
          </cell>
          <cell r="I127">
            <v>0.1711</v>
          </cell>
        </row>
        <row r="128">
          <cell r="A128">
            <v>10474</v>
          </cell>
          <cell r="B128">
            <v>9.9000000000000005E-2</v>
          </cell>
          <cell r="C128">
            <v>0.28000000000000003</v>
          </cell>
          <cell r="D128">
            <v>0.22475000000000001</v>
          </cell>
          <cell r="E128">
            <v>9.9000000000000005E-2</v>
          </cell>
          <cell r="F128" t="str">
            <v>CSS es menor</v>
          </cell>
          <cell r="I128">
            <v>9.9000000000000005E-2</v>
          </cell>
        </row>
        <row r="129">
          <cell r="A129">
            <v>10479</v>
          </cell>
          <cell r="B129">
            <v>0.08</v>
          </cell>
          <cell r="C129">
            <v>0.4</v>
          </cell>
          <cell r="D129">
            <v>0.24869999999999998</v>
          </cell>
          <cell r="E129">
            <v>0.14699999999999999</v>
          </cell>
          <cell r="F129">
            <v>0.08</v>
          </cell>
          <cell r="I129">
            <v>0.11349999999999999</v>
          </cell>
        </row>
        <row r="130">
          <cell r="A130">
            <v>10482</v>
          </cell>
          <cell r="B130">
            <v>0.19</v>
          </cell>
          <cell r="C130">
            <v>1.65</v>
          </cell>
          <cell r="D130">
            <v>0.90701428571428566</v>
          </cell>
          <cell r="E130">
            <v>0.23100000000000001</v>
          </cell>
          <cell r="F130">
            <v>0.2024</v>
          </cell>
          <cell r="I130">
            <v>0.2167</v>
          </cell>
        </row>
        <row r="131">
          <cell r="A131">
            <v>10484</v>
          </cell>
          <cell r="B131">
            <v>0.3</v>
          </cell>
          <cell r="C131">
            <v>0.69694</v>
          </cell>
          <cell r="D131">
            <v>0.52423500000000001</v>
          </cell>
          <cell r="E131">
            <v>0.69694</v>
          </cell>
          <cell r="F131">
            <v>0.55000000000000004</v>
          </cell>
          <cell r="I131">
            <v>0.62346999999999997</v>
          </cell>
        </row>
        <row r="132">
          <cell r="A132">
            <v>10498</v>
          </cell>
          <cell r="B132">
            <v>5.8000000000000003E-2</v>
          </cell>
          <cell r="C132">
            <v>0.8</v>
          </cell>
          <cell r="D132">
            <v>0.34925</v>
          </cell>
          <cell r="E132">
            <v>5.8000000000000003E-2</v>
          </cell>
          <cell r="F132" t="str">
            <v>CSS es menor</v>
          </cell>
          <cell r="I132">
            <v>5.8000000000000003E-2</v>
          </cell>
        </row>
        <row r="133">
          <cell r="A133">
            <v>10501</v>
          </cell>
          <cell r="B133">
            <v>0.03</v>
          </cell>
          <cell r="C133">
            <v>0.15</v>
          </cell>
          <cell r="D133">
            <v>0.105</v>
          </cell>
          <cell r="E133">
            <v>0.03</v>
          </cell>
          <cell r="F133" t="str">
            <v>CSS es menor</v>
          </cell>
          <cell r="I133">
            <v>0.03</v>
          </cell>
        </row>
        <row r="134">
          <cell r="A134">
            <v>10503</v>
          </cell>
          <cell r="B134">
            <v>0.14000000000000001</v>
          </cell>
          <cell r="C134">
            <v>0.38</v>
          </cell>
          <cell r="D134">
            <v>0.30166666666666669</v>
          </cell>
          <cell r="E134">
            <v>0.14000000000000001</v>
          </cell>
          <cell r="F134" t="str">
            <v>CSS es menor</v>
          </cell>
          <cell r="I134">
            <v>0.14000000000000001</v>
          </cell>
        </row>
        <row r="135">
          <cell r="A135">
            <v>10509</v>
          </cell>
          <cell r="B135">
            <v>0.09</v>
          </cell>
          <cell r="C135">
            <v>1</v>
          </cell>
          <cell r="D135">
            <v>0.69666666666666666</v>
          </cell>
          <cell r="E135">
            <v>0.09</v>
          </cell>
          <cell r="F135" t="str">
            <v>CSS es menor</v>
          </cell>
          <cell r="I135">
            <v>0.09</v>
          </cell>
        </row>
        <row r="136">
          <cell r="A136">
            <v>10510</v>
          </cell>
          <cell r="B136">
            <v>0.36</v>
          </cell>
          <cell r="C136">
            <v>0.36</v>
          </cell>
          <cell r="D136">
            <v>0.36</v>
          </cell>
          <cell r="E136">
            <v>0.36</v>
          </cell>
          <cell r="F136">
            <v>0.36</v>
          </cell>
          <cell r="I136">
            <v>0.36</v>
          </cell>
        </row>
        <row r="137">
          <cell r="A137">
            <v>10512</v>
          </cell>
          <cell r="B137">
            <v>0.06</v>
          </cell>
          <cell r="C137">
            <v>0.9</v>
          </cell>
          <cell r="D137">
            <v>0.26090909090909092</v>
          </cell>
          <cell r="E137">
            <v>7.0000000000000007E-2</v>
          </cell>
          <cell r="F137">
            <v>0.06</v>
          </cell>
          <cell r="I137">
            <v>6.5000000000000002E-2</v>
          </cell>
        </row>
        <row r="138">
          <cell r="A138">
            <v>10521</v>
          </cell>
          <cell r="B138">
            <v>1.4E-2</v>
          </cell>
          <cell r="C138">
            <v>0.35</v>
          </cell>
          <cell r="D138">
            <v>0.20560000000000003</v>
          </cell>
          <cell r="E138">
            <v>1.4E-2</v>
          </cell>
          <cell r="F138" t="str">
            <v>CSS es menor</v>
          </cell>
          <cell r="I138">
            <v>1.4E-2</v>
          </cell>
        </row>
        <row r="139">
          <cell r="A139">
            <v>10522</v>
          </cell>
          <cell r="B139">
            <v>0.23</v>
          </cell>
          <cell r="C139">
            <v>6</v>
          </cell>
          <cell r="D139">
            <v>0.95799999999999996</v>
          </cell>
          <cell r="E139">
            <v>0.27</v>
          </cell>
          <cell r="F139">
            <v>0.23</v>
          </cell>
          <cell r="I139">
            <v>0.25</v>
          </cell>
        </row>
        <row r="140">
          <cell r="A140">
            <v>10523</v>
          </cell>
          <cell r="B140">
            <v>2.5000000000000001E-2</v>
          </cell>
          <cell r="C140">
            <v>0.35</v>
          </cell>
          <cell r="D140">
            <v>0.19500000000000001</v>
          </cell>
          <cell r="E140">
            <v>2.5000000000000001E-2</v>
          </cell>
          <cell r="F140" t="str">
            <v>CSS es menor</v>
          </cell>
          <cell r="I140">
            <v>2.5000000000000001E-2</v>
          </cell>
        </row>
        <row r="141">
          <cell r="A141">
            <v>10529</v>
          </cell>
          <cell r="B141">
            <v>4.4999999999999998E-2</v>
          </cell>
          <cell r="C141">
            <v>1.905</v>
          </cell>
          <cell r="D141">
            <v>0.33500000000000002</v>
          </cell>
          <cell r="E141">
            <v>4.4999999999999998E-2</v>
          </cell>
          <cell r="F141" t="str">
            <v>CSS es menor</v>
          </cell>
          <cell r="I141">
            <v>4.4999999999999998E-2</v>
          </cell>
        </row>
        <row r="142">
          <cell r="A142">
            <v>10530</v>
          </cell>
          <cell r="B142">
            <v>0.13</v>
          </cell>
          <cell r="C142">
            <v>0.13</v>
          </cell>
          <cell r="D142">
            <v>0.13</v>
          </cell>
          <cell r="E142">
            <v>0.13</v>
          </cell>
          <cell r="F142" t="str">
            <v>CSS es menor</v>
          </cell>
          <cell r="I142">
            <v>0.13</v>
          </cell>
        </row>
        <row r="143">
          <cell r="A143">
            <v>10532</v>
          </cell>
          <cell r="B143">
            <v>0.97</v>
          </cell>
          <cell r="C143">
            <v>0.97</v>
          </cell>
          <cell r="D143">
            <v>0.97</v>
          </cell>
          <cell r="E143">
            <v>0.97</v>
          </cell>
          <cell r="F143" t="str">
            <v>CSS es menor</v>
          </cell>
          <cell r="I143">
            <v>0.97</v>
          </cell>
        </row>
        <row r="144">
          <cell r="A144">
            <v>10533</v>
          </cell>
          <cell r="B144">
            <v>7.6940000000000003E-3</v>
          </cell>
          <cell r="C144">
            <v>0.36</v>
          </cell>
          <cell r="D144">
            <v>0.14153880000000002</v>
          </cell>
          <cell r="E144">
            <v>7.6940000000000003E-3</v>
          </cell>
          <cell r="F144" t="str">
            <v>CSS es menor</v>
          </cell>
          <cell r="I144">
            <v>7.6940000000000003E-3</v>
          </cell>
        </row>
        <row r="145">
          <cell r="A145">
            <v>10534</v>
          </cell>
          <cell r="B145">
            <v>0.13</v>
          </cell>
          <cell r="C145">
            <v>0.24</v>
          </cell>
          <cell r="D145">
            <v>0.16407500000000003</v>
          </cell>
          <cell r="E145">
            <v>0.19</v>
          </cell>
          <cell r="F145">
            <v>0.14710000000000001</v>
          </cell>
          <cell r="I145">
            <v>0.16855000000000001</v>
          </cell>
        </row>
        <row r="146">
          <cell r="A146">
            <v>10536</v>
          </cell>
          <cell r="B146">
            <v>1.3500000000000002E-2</v>
          </cell>
          <cell r="C146">
            <v>0.25</v>
          </cell>
          <cell r="D146">
            <v>0.19087500000000002</v>
          </cell>
          <cell r="E146">
            <v>1.3500000000000002E-2</v>
          </cell>
          <cell r="F146" t="str">
            <v>CSS es menor</v>
          </cell>
          <cell r="I146">
            <v>1.3500000000000002E-2</v>
          </cell>
        </row>
        <row r="147">
          <cell r="A147">
            <v>10540</v>
          </cell>
          <cell r="B147">
            <v>4.7E-2</v>
          </cell>
          <cell r="C147">
            <v>0.6</v>
          </cell>
          <cell r="D147">
            <v>0.27361538461538459</v>
          </cell>
          <cell r="E147">
            <v>4.7E-2</v>
          </cell>
          <cell r="F147" t="str">
            <v>CSS es menor</v>
          </cell>
          <cell r="I147">
            <v>4.7E-2</v>
          </cell>
        </row>
        <row r="148">
          <cell r="A148">
            <v>10541</v>
          </cell>
          <cell r="B148">
            <v>3.1E-2</v>
          </cell>
          <cell r="C148">
            <v>3</v>
          </cell>
          <cell r="D148">
            <v>0.58161538461538465</v>
          </cell>
          <cell r="E148">
            <v>3.1E-2</v>
          </cell>
          <cell r="F148" t="str">
            <v>CSS es menor</v>
          </cell>
          <cell r="I148">
            <v>3.1E-2</v>
          </cell>
        </row>
        <row r="149">
          <cell r="A149">
            <v>10543</v>
          </cell>
          <cell r="B149">
            <v>4.2999999999999997E-2</v>
          </cell>
          <cell r="C149">
            <v>0.55000000000000004</v>
          </cell>
          <cell r="D149">
            <v>0.29650000000000004</v>
          </cell>
          <cell r="E149">
            <v>4.2999999999999997E-2</v>
          </cell>
          <cell r="F149" t="str">
            <v>CSS es menor</v>
          </cell>
          <cell r="I149">
            <v>4.2999999999999997E-2</v>
          </cell>
        </row>
        <row r="150">
          <cell r="A150">
            <v>10544</v>
          </cell>
          <cell r="B150">
            <v>0.09</v>
          </cell>
          <cell r="C150">
            <v>1.22</v>
          </cell>
          <cell r="D150">
            <v>0.61624999999999996</v>
          </cell>
          <cell r="E150">
            <v>0.09</v>
          </cell>
          <cell r="F150" t="str">
            <v>CSS es menor</v>
          </cell>
          <cell r="I150">
            <v>0.09</v>
          </cell>
        </row>
        <row r="151">
          <cell r="A151">
            <v>10545</v>
          </cell>
          <cell r="B151">
            <v>7.0000000000000007E-2</v>
          </cell>
          <cell r="C151">
            <v>0.1</v>
          </cell>
          <cell r="D151">
            <v>9.4E-2</v>
          </cell>
          <cell r="E151">
            <v>7.0000000000000007E-2</v>
          </cell>
          <cell r="F151" t="str">
            <v>CSS es menor</v>
          </cell>
          <cell r="I151">
            <v>7.0000000000000007E-2</v>
          </cell>
        </row>
        <row r="152">
          <cell r="A152">
            <v>10552</v>
          </cell>
          <cell r="B152">
            <v>1.4</v>
          </cell>
          <cell r="C152">
            <v>1.45302</v>
          </cell>
          <cell r="D152">
            <v>1.4265099999999999</v>
          </cell>
          <cell r="E152">
            <v>1.45302</v>
          </cell>
          <cell r="F152">
            <v>1.4</v>
          </cell>
          <cell r="I152">
            <v>1.4265099999999999</v>
          </cell>
        </row>
        <row r="153">
          <cell r="A153">
            <v>10569</v>
          </cell>
          <cell r="B153">
            <v>0.22</v>
          </cell>
          <cell r="C153">
            <v>0.4</v>
          </cell>
          <cell r="D153">
            <v>0.33000000000000007</v>
          </cell>
          <cell r="E153">
            <v>0.22</v>
          </cell>
          <cell r="F153" t="str">
            <v>CSS es menor</v>
          </cell>
          <cell r="I153">
            <v>0.22</v>
          </cell>
        </row>
        <row r="154">
          <cell r="A154">
            <v>10578</v>
          </cell>
          <cell r="B154">
            <v>5.7000000000000002E-2</v>
          </cell>
          <cell r="C154">
            <v>5.7000000000000002E-2</v>
          </cell>
          <cell r="D154">
            <v>5.7000000000000002E-2</v>
          </cell>
          <cell r="E154">
            <v>5.7000000000000002E-2</v>
          </cell>
          <cell r="F154" t="str">
            <v>CSS es menor</v>
          </cell>
          <cell r="I154">
            <v>5.7000000000000002E-2</v>
          </cell>
        </row>
        <row r="155">
          <cell r="A155">
            <v>10582</v>
          </cell>
          <cell r="B155">
            <v>0.13</v>
          </cell>
          <cell r="C155">
            <v>0.75</v>
          </cell>
          <cell r="D155">
            <v>0.52600000000000002</v>
          </cell>
          <cell r="E155">
            <v>0.13</v>
          </cell>
          <cell r="F155" t="str">
            <v>CSS es menor</v>
          </cell>
          <cell r="I155">
            <v>0.13</v>
          </cell>
        </row>
        <row r="156">
          <cell r="A156">
            <v>10588</v>
          </cell>
          <cell r="B156">
            <v>0.11</v>
          </cell>
          <cell r="C156">
            <v>0.76</v>
          </cell>
          <cell r="D156">
            <v>0.45857142857142857</v>
          </cell>
          <cell r="E156">
            <v>0.11</v>
          </cell>
          <cell r="F156" t="str">
            <v>CSS es menor</v>
          </cell>
          <cell r="I156">
            <v>0.11</v>
          </cell>
        </row>
        <row r="157">
          <cell r="A157">
            <v>10590</v>
          </cell>
          <cell r="B157">
            <v>0.51</v>
          </cell>
          <cell r="C157">
            <v>1</v>
          </cell>
          <cell r="D157">
            <v>0.87499999999999989</v>
          </cell>
          <cell r="E157">
            <v>0.51</v>
          </cell>
          <cell r="F157" t="str">
            <v>CSS es menor</v>
          </cell>
          <cell r="I157">
            <v>0.51</v>
          </cell>
        </row>
        <row r="158">
          <cell r="A158">
            <v>10596</v>
          </cell>
          <cell r="B158">
            <v>3.5999999999999997E-2</v>
          </cell>
          <cell r="C158">
            <v>0.32</v>
          </cell>
          <cell r="D158">
            <v>0.1976</v>
          </cell>
          <cell r="E158">
            <v>3.5999999999999997E-2</v>
          </cell>
          <cell r="F158" t="str">
            <v>CSS es menor</v>
          </cell>
          <cell r="I158">
            <v>3.5999999999999997E-2</v>
          </cell>
        </row>
        <row r="159">
          <cell r="A159">
            <v>10598</v>
          </cell>
          <cell r="B159">
            <v>0.09</v>
          </cell>
          <cell r="C159">
            <v>0.7</v>
          </cell>
          <cell r="D159">
            <v>0.34333333333333327</v>
          </cell>
          <cell r="E159">
            <v>0.09</v>
          </cell>
          <cell r="F159" t="str">
            <v>CSS es menor</v>
          </cell>
          <cell r="I159">
            <v>0.09</v>
          </cell>
        </row>
        <row r="160">
          <cell r="A160">
            <v>10601</v>
          </cell>
          <cell r="B160">
            <v>1.4E-2</v>
          </cell>
          <cell r="C160">
            <v>1.4E-2</v>
          </cell>
          <cell r="D160">
            <v>1.4E-2</v>
          </cell>
          <cell r="E160">
            <v>1.4E-2</v>
          </cell>
          <cell r="F160" t="str">
            <v>CSS es menor</v>
          </cell>
          <cell r="I160">
            <v>1.4E-2</v>
          </cell>
        </row>
        <row r="161">
          <cell r="A161">
            <v>10602</v>
          </cell>
          <cell r="B161">
            <v>0.78</v>
          </cell>
          <cell r="C161">
            <v>0.8</v>
          </cell>
          <cell r="D161">
            <v>0.79</v>
          </cell>
          <cell r="E161">
            <v>0.78</v>
          </cell>
          <cell r="F161" t="str">
            <v>CSS es menor</v>
          </cell>
          <cell r="I161">
            <v>0.78</v>
          </cell>
        </row>
        <row r="162">
          <cell r="A162">
            <v>10605</v>
          </cell>
          <cell r="B162">
            <v>4.3999999999999997E-2</v>
          </cell>
          <cell r="C162">
            <v>1</v>
          </cell>
          <cell r="D162">
            <v>0.39239999999999997</v>
          </cell>
          <cell r="E162">
            <v>4.3999999999999997E-2</v>
          </cell>
          <cell r="F162" t="str">
            <v>CSS es menor</v>
          </cell>
          <cell r="I162">
            <v>4.3999999999999997E-2</v>
          </cell>
        </row>
        <row r="163">
          <cell r="A163">
            <v>10608</v>
          </cell>
          <cell r="B163">
            <v>0.3</v>
          </cell>
          <cell r="C163">
            <v>329.7</v>
          </cell>
          <cell r="D163">
            <v>47.414285714285725</v>
          </cell>
          <cell r="E163">
            <v>0.3</v>
          </cell>
          <cell r="F163" t="str">
            <v>CSS es menor</v>
          </cell>
          <cell r="I163">
            <v>0.3</v>
          </cell>
        </row>
        <row r="164">
          <cell r="A164">
            <v>10612</v>
          </cell>
          <cell r="B164">
            <v>0.2432</v>
          </cell>
          <cell r="C164">
            <v>2.69</v>
          </cell>
          <cell r="D164">
            <v>1.26864</v>
          </cell>
          <cell r="E164">
            <v>0.2432</v>
          </cell>
          <cell r="F164" t="str">
            <v>CSS es menor</v>
          </cell>
          <cell r="I164">
            <v>0.2432</v>
          </cell>
        </row>
        <row r="165">
          <cell r="A165">
            <v>10614</v>
          </cell>
          <cell r="B165">
            <v>0.12</v>
          </cell>
          <cell r="C165">
            <v>1</v>
          </cell>
          <cell r="D165">
            <v>0.78</v>
          </cell>
          <cell r="E165">
            <v>0.12</v>
          </cell>
          <cell r="F165" t="str">
            <v>CSS es menor</v>
          </cell>
          <cell r="I165">
            <v>0.12</v>
          </cell>
        </row>
        <row r="166">
          <cell r="A166">
            <v>10625</v>
          </cell>
          <cell r="B166">
            <v>0.01</v>
          </cell>
          <cell r="C166">
            <v>0.3</v>
          </cell>
          <cell r="D166">
            <v>0.18916666666666671</v>
          </cell>
          <cell r="E166">
            <v>0.01</v>
          </cell>
          <cell r="F166" t="str">
            <v>CSS es menor</v>
          </cell>
          <cell r="I166">
            <v>0.01</v>
          </cell>
        </row>
        <row r="167">
          <cell r="A167">
            <v>10626</v>
          </cell>
          <cell r="B167">
            <v>0.16</v>
          </cell>
          <cell r="C167">
            <v>2.25</v>
          </cell>
          <cell r="D167">
            <v>0.76</v>
          </cell>
          <cell r="E167">
            <v>0.16</v>
          </cell>
          <cell r="F167">
            <v>0.16</v>
          </cell>
          <cell r="I167">
            <v>0.16</v>
          </cell>
        </row>
        <row r="168">
          <cell r="A168">
            <v>10627</v>
          </cell>
          <cell r="B168">
            <v>0.88</v>
          </cell>
          <cell r="C168">
            <v>14.9</v>
          </cell>
          <cell r="D168">
            <v>2.6679999999999993</v>
          </cell>
          <cell r="E168">
            <v>1.5</v>
          </cell>
          <cell r="F168">
            <v>0.89714285714285735</v>
          </cell>
          <cell r="I168">
            <v>1.1985714285714286</v>
          </cell>
        </row>
        <row r="169">
          <cell r="A169">
            <v>10631</v>
          </cell>
          <cell r="B169">
            <v>0.95</v>
          </cell>
          <cell r="C169">
            <v>3.46</v>
          </cell>
          <cell r="D169">
            <v>2.2050000000000001</v>
          </cell>
          <cell r="E169">
            <v>3.46</v>
          </cell>
          <cell r="F169">
            <v>0.95</v>
          </cell>
          <cell r="I169">
            <v>2.2050000000000001</v>
          </cell>
        </row>
        <row r="170">
          <cell r="A170">
            <v>10633</v>
          </cell>
          <cell r="B170">
            <v>0.6</v>
          </cell>
          <cell r="C170">
            <v>0.6</v>
          </cell>
          <cell r="D170">
            <v>0.6</v>
          </cell>
          <cell r="E170">
            <v>0.6</v>
          </cell>
          <cell r="F170" t="str">
            <v>CSS es menor</v>
          </cell>
          <cell r="I170">
            <v>0.6</v>
          </cell>
        </row>
        <row r="171">
          <cell r="A171">
            <v>10638</v>
          </cell>
          <cell r="B171">
            <v>8.3000000000000004E-2</v>
          </cell>
          <cell r="C171">
            <v>47.828499999999998</v>
          </cell>
          <cell r="D171">
            <v>16.003833333333333</v>
          </cell>
          <cell r="E171">
            <v>8.3000000000000004E-2</v>
          </cell>
          <cell r="F171" t="str">
            <v>CSS es menor</v>
          </cell>
          <cell r="I171">
            <v>8.3000000000000004E-2</v>
          </cell>
        </row>
        <row r="172">
          <cell r="A172">
            <v>10639</v>
          </cell>
          <cell r="B172">
            <v>2.8149999999999999</v>
          </cell>
          <cell r="C172">
            <v>35</v>
          </cell>
          <cell r="D172">
            <v>9.6289949999999997</v>
          </cell>
          <cell r="E172">
            <v>35</v>
          </cell>
          <cell r="F172">
            <v>8.5980500000000006</v>
          </cell>
          <cell r="I172">
            <v>21.799025</v>
          </cell>
        </row>
        <row r="173">
          <cell r="A173">
            <v>10640</v>
          </cell>
          <cell r="B173">
            <v>7.0000000000000007E-2</v>
          </cell>
          <cell r="C173">
            <v>0.12</v>
          </cell>
          <cell r="D173">
            <v>9.5000000000000001E-2</v>
          </cell>
          <cell r="E173">
            <v>7.0000000000000007E-2</v>
          </cell>
          <cell r="F173" t="str">
            <v>CSS es menor</v>
          </cell>
          <cell r="I173">
            <v>7.0000000000000007E-2</v>
          </cell>
        </row>
        <row r="174">
          <cell r="A174">
            <v>10643</v>
          </cell>
          <cell r="B174">
            <v>0.22</v>
          </cell>
          <cell r="C174">
            <v>0.25</v>
          </cell>
          <cell r="D174">
            <v>0.24181818181818182</v>
          </cell>
          <cell r="E174">
            <v>0.25</v>
          </cell>
          <cell r="F174">
            <v>0.24100000000000002</v>
          </cell>
          <cell r="I174">
            <v>0.2455</v>
          </cell>
        </row>
        <row r="175">
          <cell r="A175">
            <v>10644</v>
          </cell>
          <cell r="B175">
            <v>0.59</v>
          </cell>
          <cell r="C175">
            <v>0.9</v>
          </cell>
          <cell r="D175">
            <v>0.77</v>
          </cell>
          <cell r="E175">
            <v>0.59</v>
          </cell>
          <cell r="F175" t="str">
            <v>CSS es menor</v>
          </cell>
          <cell r="I175">
            <v>0.59</v>
          </cell>
        </row>
        <row r="176">
          <cell r="A176">
            <v>10645</v>
          </cell>
          <cell r="B176">
            <v>7.1</v>
          </cell>
          <cell r="C176">
            <v>12.36</v>
          </cell>
          <cell r="D176">
            <v>10.360000000000001</v>
          </cell>
          <cell r="E176">
            <v>8.8800000000000008</v>
          </cell>
          <cell r="F176">
            <v>7.1</v>
          </cell>
          <cell r="I176">
            <v>7.99</v>
          </cell>
        </row>
        <row r="177">
          <cell r="A177">
            <v>10646</v>
          </cell>
          <cell r="B177">
            <v>0.5</v>
          </cell>
          <cell r="C177">
            <v>0.5</v>
          </cell>
          <cell r="D177">
            <v>0.5</v>
          </cell>
          <cell r="E177">
            <v>0.5</v>
          </cell>
          <cell r="F177" t="str">
            <v>CSS es menor</v>
          </cell>
          <cell r="I177">
            <v>0.5</v>
          </cell>
        </row>
        <row r="178">
          <cell r="A178">
            <v>10650</v>
          </cell>
          <cell r="B178">
            <v>0.12</v>
          </cell>
          <cell r="C178">
            <v>0.5</v>
          </cell>
          <cell r="D178">
            <v>0.25777777777777783</v>
          </cell>
          <cell r="E178">
            <v>0.12</v>
          </cell>
          <cell r="F178" t="str">
            <v>CSS es menor</v>
          </cell>
          <cell r="I178">
            <v>0.12</v>
          </cell>
        </row>
        <row r="179">
          <cell r="A179">
            <v>10653</v>
          </cell>
          <cell r="B179">
            <v>0.08</v>
          </cell>
          <cell r="C179">
            <v>2.5</v>
          </cell>
          <cell r="D179">
            <v>1.1948000000000001</v>
          </cell>
          <cell r="E179">
            <v>0.53200000000000003</v>
          </cell>
          <cell r="F179">
            <v>0.08</v>
          </cell>
          <cell r="I179">
            <v>0.30599999999999999</v>
          </cell>
        </row>
        <row r="180">
          <cell r="A180">
            <v>10657</v>
          </cell>
          <cell r="B180">
            <v>2.4799999999999999E-2</v>
          </cell>
          <cell r="C180">
            <v>31</v>
          </cell>
          <cell r="D180">
            <v>2.6363866666666662</v>
          </cell>
          <cell r="E180">
            <v>2.4799999999999999E-2</v>
          </cell>
          <cell r="F180" t="str">
            <v>CSS es menor</v>
          </cell>
          <cell r="I180">
            <v>2.4799999999999999E-2</v>
          </cell>
        </row>
        <row r="181">
          <cell r="A181">
            <v>10663</v>
          </cell>
          <cell r="B181">
            <v>0.39</v>
          </cell>
          <cell r="C181">
            <v>1.1000000000000001</v>
          </cell>
          <cell r="D181">
            <v>0.65199999999999991</v>
          </cell>
          <cell r="E181">
            <v>0.39</v>
          </cell>
          <cell r="F181" t="str">
            <v>CSS es menor</v>
          </cell>
          <cell r="I181">
            <v>0.39</v>
          </cell>
        </row>
        <row r="182">
          <cell r="A182">
            <v>10664</v>
          </cell>
          <cell r="B182">
            <v>0.26</v>
          </cell>
          <cell r="C182">
            <v>0.5</v>
          </cell>
          <cell r="D182">
            <v>0.38600000000000001</v>
          </cell>
          <cell r="E182">
            <v>0.5</v>
          </cell>
          <cell r="F182">
            <v>0.35750000000000004</v>
          </cell>
          <cell r="I182">
            <v>0.42875000000000002</v>
          </cell>
        </row>
        <row r="183">
          <cell r="A183">
            <v>10666</v>
          </cell>
          <cell r="B183">
            <v>0.23</v>
          </cell>
          <cell r="C183">
            <v>0.64</v>
          </cell>
          <cell r="D183">
            <v>0.51400000000000001</v>
          </cell>
          <cell r="E183">
            <v>0.23</v>
          </cell>
          <cell r="F183" t="str">
            <v>CSS es menor</v>
          </cell>
          <cell r="I183">
            <v>0.23</v>
          </cell>
        </row>
        <row r="184">
          <cell r="A184">
            <v>10667</v>
          </cell>
          <cell r="B184">
            <v>0.25</v>
          </cell>
          <cell r="C184">
            <v>0.8</v>
          </cell>
          <cell r="D184">
            <v>0.46333333333333332</v>
          </cell>
          <cell r="E184">
            <v>0.25</v>
          </cell>
          <cell r="F184">
            <v>0.25</v>
          </cell>
          <cell r="I184">
            <v>0.25</v>
          </cell>
        </row>
        <row r="185">
          <cell r="A185">
            <v>10674</v>
          </cell>
          <cell r="B185">
            <v>2.4E-2</v>
          </cell>
          <cell r="C185">
            <v>0.48</v>
          </cell>
          <cell r="D185">
            <v>0.11108181818181818</v>
          </cell>
          <cell r="E185">
            <v>2.4E-2</v>
          </cell>
          <cell r="F185" t="str">
            <v>CSS es menor</v>
          </cell>
          <cell r="I185">
            <v>2.4E-2</v>
          </cell>
        </row>
        <row r="186">
          <cell r="A186">
            <v>10677</v>
          </cell>
          <cell r="B186">
            <v>0.51</v>
          </cell>
          <cell r="C186">
            <v>540</v>
          </cell>
          <cell r="D186">
            <v>36.502666666666663</v>
          </cell>
          <cell r="E186">
            <v>0.54</v>
          </cell>
          <cell r="F186">
            <v>0.53749999999999998</v>
          </cell>
          <cell r="I186">
            <v>0.53875000000000006</v>
          </cell>
        </row>
        <row r="187">
          <cell r="A187">
            <v>10684</v>
          </cell>
          <cell r="B187">
            <v>4.7E-2</v>
          </cell>
          <cell r="C187">
            <v>0.05</v>
          </cell>
          <cell r="D187">
            <v>4.9000000000000009E-2</v>
          </cell>
          <cell r="E187">
            <v>4.7E-2</v>
          </cell>
          <cell r="F187" t="str">
            <v>CSS es menor</v>
          </cell>
          <cell r="I187">
            <v>4.7E-2</v>
          </cell>
        </row>
        <row r="188">
          <cell r="A188">
            <v>10686</v>
          </cell>
          <cell r="B188">
            <v>0.17</v>
          </cell>
          <cell r="C188">
            <v>0.24</v>
          </cell>
          <cell r="D188">
            <v>0.20500000000000002</v>
          </cell>
          <cell r="E188">
            <v>0.17</v>
          </cell>
          <cell r="F188" t="str">
            <v>CSS es menor</v>
          </cell>
          <cell r="I188">
            <v>0.17</v>
          </cell>
        </row>
        <row r="189">
          <cell r="A189">
            <v>10688</v>
          </cell>
          <cell r="B189">
            <v>0.06</v>
          </cell>
          <cell r="C189">
            <v>3.86</v>
          </cell>
          <cell r="D189">
            <v>1.4077777777777778</v>
          </cell>
          <cell r="E189">
            <v>0.06</v>
          </cell>
          <cell r="F189" t="str">
            <v>CSS es menor</v>
          </cell>
          <cell r="I189">
            <v>0.06</v>
          </cell>
        </row>
        <row r="190">
          <cell r="A190">
            <v>10690</v>
          </cell>
          <cell r="B190">
            <v>0.24</v>
          </cell>
          <cell r="C190">
            <v>0.24</v>
          </cell>
          <cell r="D190">
            <v>0.24</v>
          </cell>
          <cell r="E190">
            <v>0.24</v>
          </cell>
          <cell r="F190" t="str">
            <v>CSS es menor</v>
          </cell>
          <cell r="I190">
            <v>0.24</v>
          </cell>
        </row>
        <row r="191">
          <cell r="A191">
            <v>10694</v>
          </cell>
          <cell r="B191">
            <v>3.7999999999999999E-2</v>
          </cell>
          <cell r="C191">
            <v>0.71</v>
          </cell>
          <cell r="D191">
            <v>0.23562</v>
          </cell>
          <cell r="E191">
            <v>3.7999999999999999E-2</v>
          </cell>
          <cell r="F191">
            <v>3.7999999999999999E-2</v>
          </cell>
          <cell r="I191">
            <v>3.7999999999999999E-2</v>
          </cell>
        </row>
        <row r="192">
          <cell r="A192">
            <v>10695</v>
          </cell>
          <cell r="B192">
            <v>5.7000000000000002E-2</v>
          </cell>
          <cell r="C192">
            <v>1.22</v>
          </cell>
          <cell r="D192">
            <v>0.71924999999999994</v>
          </cell>
          <cell r="E192">
            <v>5.7000000000000002E-2</v>
          </cell>
          <cell r="F192" t="str">
            <v>CSS es menor</v>
          </cell>
          <cell r="I192">
            <v>5.7000000000000002E-2</v>
          </cell>
        </row>
        <row r="193">
          <cell r="A193">
            <v>10697</v>
          </cell>
          <cell r="B193">
            <v>1.3000000000000001E-2</v>
          </cell>
          <cell r="C193">
            <v>0.65</v>
          </cell>
          <cell r="D193">
            <v>0.16557142857142854</v>
          </cell>
          <cell r="E193">
            <v>1.3000000000000001E-2</v>
          </cell>
          <cell r="F193" t="str">
            <v>CSS es menor</v>
          </cell>
          <cell r="I193">
            <v>1.3000000000000001E-2</v>
          </cell>
        </row>
        <row r="194">
          <cell r="A194">
            <v>10700</v>
          </cell>
          <cell r="B194">
            <v>0.18</v>
          </cell>
          <cell r="C194">
            <v>24.2</v>
          </cell>
          <cell r="D194">
            <v>3.8242857142857143</v>
          </cell>
          <cell r="E194">
            <v>0.61</v>
          </cell>
          <cell r="F194">
            <v>0.18000000000000002</v>
          </cell>
          <cell r="I194">
            <v>0.39500000000000002</v>
          </cell>
        </row>
        <row r="195">
          <cell r="A195">
            <v>10708</v>
          </cell>
          <cell r="B195">
            <v>1.98</v>
          </cell>
          <cell r="C195">
            <v>18.2</v>
          </cell>
          <cell r="D195">
            <v>8.4227666666666661</v>
          </cell>
          <cell r="E195">
            <v>12.2</v>
          </cell>
          <cell r="F195">
            <v>3.9866666666666668</v>
          </cell>
          <cell r="I195">
            <v>8.0933333333333337</v>
          </cell>
        </row>
        <row r="196">
          <cell r="A196">
            <v>10709</v>
          </cell>
          <cell r="B196">
            <v>20.02</v>
          </cell>
          <cell r="C196">
            <v>25</v>
          </cell>
          <cell r="D196">
            <v>21.62</v>
          </cell>
          <cell r="E196">
            <v>20.02</v>
          </cell>
          <cell r="F196" t="str">
            <v>CSS es menor</v>
          </cell>
          <cell r="I196">
            <v>20.02</v>
          </cell>
        </row>
        <row r="197">
          <cell r="A197">
            <v>10711</v>
          </cell>
          <cell r="B197">
            <v>2.5</v>
          </cell>
          <cell r="C197">
            <v>10</v>
          </cell>
          <cell r="D197">
            <v>6.0453333333333346</v>
          </cell>
          <cell r="E197">
            <v>3.9</v>
          </cell>
          <cell r="F197">
            <v>2.8224999999999998</v>
          </cell>
          <cell r="I197">
            <v>3.3612500000000001</v>
          </cell>
        </row>
        <row r="198">
          <cell r="A198">
            <v>10717</v>
          </cell>
          <cell r="B198">
            <v>5.25</v>
          </cell>
          <cell r="C198">
            <v>5.44</v>
          </cell>
          <cell r="D198">
            <v>5.3525000000000009</v>
          </cell>
          <cell r="E198">
            <v>5.25</v>
          </cell>
          <cell r="F198" t="str">
            <v>CSS es menor</v>
          </cell>
          <cell r="I198">
            <v>5.25</v>
          </cell>
        </row>
        <row r="199">
          <cell r="A199">
            <v>10720</v>
          </cell>
          <cell r="B199">
            <v>1.1499999999999999</v>
          </cell>
          <cell r="C199">
            <v>3.75</v>
          </cell>
          <cell r="D199">
            <v>2.1426666666666665</v>
          </cell>
          <cell r="E199">
            <v>1.2</v>
          </cell>
          <cell r="F199">
            <v>1.1499999999999999</v>
          </cell>
          <cell r="I199">
            <v>1.1749999999999998</v>
          </cell>
        </row>
        <row r="200">
          <cell r="A200">
            <v>10722</v>
          </cell>
          <cell r="B200">
            <v>2</v>
          </cell>
          <cell r="C200">
            <v>19.5</v>
          </cell>
          <cell r="D200">
            <v>5.5107142857142852</v>
          </cell>
          <cell r="E200">
            <v>2.33</v>
          </cell>
          <cell r="F200">
            <v>2</v>
          </cell>
          <cell r="I200">
            <v>2.165</v>
          </cell>
        </row>
        <row r="201">
          <cell r="A201">
            <v>10723</v>
          </cell>
          <cell r="B201">
            <v>5.0000000000000044E-2</v>
          </cell>
          <cell r="C201">
            <v>6.95</v>
          </cell>
          <cell r="D201">
            <v>3.5616666666666656</v>
          </cell>
          <cell r="E201">
            <v>5.95</v>
          </cell>
          <cell r="F201">
            <v>2.6488888888888891</v>
          </cell>
          <cell r="I201">
            <v>4.2994444444444451</v>
          </cell>
        </row>
        <row r="202">
          <cell r="A202">
            <v>10724</v>
          </cell>
          <cell r="B202">
            <v>0.98</v>
          </cell>
          <cell r="C202">
            <v>2</v>
          </cell>
          <cell r="D202">
            <v>1.655</v>
          </cell>
          <cell r="E202">
            <v>1.25</v>
          </cell>
          <cell r="F202">
            <v>0.98</v>
          </cell>
          <cell r="I202">
            <v>1.115</v>
          </cell>
        </row>
        <row r="203">
          <cell r="A203">
            <v>10725</v>
          </cell>
          <cell r="B203">
            <v>0.19</v>
          </cell>
          <cell r="C203">
            <v>6</v>
          </cell>
          <cell r="D203">
            <v>4.0510000000000002</v>
          </cell>
          <cell r="E203">
            <v>5.125</v>
          </cell>
          <cell r="F203">
            <v>1.845</v>
          </cell>
          <cell r="I203">
            <v>3.4849999999999999</v>
          </cell>
        </row>
        <row r="204">
          <cell r="A204">
            <v>10729</v>
          </cell>
          <cell r="B204">
            <v>0.82</v>
          </cell>
          <cell r="C204">
            <v>8.5399999999999991</v>
          </cell>
          <cell r="D204">
            <v>3.1841666666666666</v>
          </cell>
          <cell r="E204">
            <v>2.78</v>
          </cell>
          <cell r="F204">
            <v>0.89749999999999985</v>
          </cell>
          <cell r="I204">
            <v>1.8387499999999999</v>
          </cell>
        </row>
        <row r="205">
          <cell r="A205">
            <v>10739</v>
          </cell>
          <cell r="B205">
            <v>0.8</v>
          </cell>
          <cell r="C205">
            <v>3.85</v>
          </cell>
          <cell r="D205">
            <v>2.427142857142857</v>
          </cell>
          <cell r="E205">
            <v>0.8</v>
          </cell>
          <cell r="F205" t="str">
            <v>CSS es menor</v>
          </cell>
          <cell r="I205">
            <v>0.8</v>
          </cell>
        </row>
        <row r="206">
          <cell r="A206">
            <v>10740</v>
          </cell>
          <cell r="B206">
            <v>0.53</v>
          </cell>
          <cell r="C206">
            <v>7</v>
          </cell>
          <cell r="D206">
            <v>1.9043750000000002</v>
          </cell>
          <cell r="E206">
            <v>0.53</v>
          </cell>
          <cell r="F206" t="str">
            <v>CSS es menor</v>
          </cell>
          <cell r="I206">
            <v>0.53</v>
          </cell>
        </row>
        <row r="207">
          <cell r="A207">
            <v>10742</v>
          </cell>
          <cell r="B207">
            <v>1.8</v>
          </cell>
          <cell r="C207">
            <v>5</v>
          </cell>
          <cell r="D207">
            <v>3.7044444444444449</v>
          </cell>
          <cell r="E207">
            <v>3.67</v>
          </cell>
          <cell r="F207">
            <v>2.6675000000000004</v>
          </cell>
          <cell r="I207">
            <v>3.1687500000000002</v>
          </cell>
        </row>
        <row r="208">
          <cell r="A208">
            <v>10743</v>
          </cell>
          <cell r="B208">
            <v>0.47</v>
          </cell>
          <cell r="C208">
            <v>5</v>
          </cell>
          <cell r="D208">
            <v>1.3546153846153843</v>
          </cell>
          <cell r="E208">
            <v>0.49</v>
          </cell>
          <cell r="F208">
            <v>0.47</v>
          </cell>
          <cell r="I208">
            <v>0.48</v>
          </cell>
        </row>
        <row r="209">
          <cell r="A209">
            <v>10744</v>
          </cell>
          <cell r="B209">
            <v>8.2339699999999993</v>
          </cell>
          <cell r="C209">
            <v>12.521100000000001</v>
          </cell>
          <cell r="D209">
            <v>10.377535</v>
          </cell>
          <cell r="E209">
            <v>8.2339699999999993</v>
          </cell>
          <cell r="F209" t="str">
            <v>CSS es menor</v>
          </cell>
          <cell r="I209">
            <v>8.2339699999999993</v>
          </cell>
        </row>
        <row r="210">
          <cell r="A210">
            <v>10747</v>
          </cell>
          <cell r="B210">
            <v>1.18</v>
          </cell>
          <cell r="C210">
            <v>4</v>
          </cell>
          <cell r="D210">
            <v>2.3574999999999999</v>
          </cell>
          <cell r="E210">
            <v>1.18</v>
          </cell>
          <cell r="F210" t="str">
            <v>CSS es menor</v>
          </cell>
          <cell r="I210">
            <v>1.18</v>
          </cell>
        </row>
        <row r="211">
          <cell r="A211">
            <v>10749</v>
          </cell>
          <cell r="B211">
            <v>0.62</v>
          </cell>
          <cell r="C211">
            <v>2.75</v>
          </cell>
          <cell r="D211">
            <v>1.7261538461538461</v>
          </cell>
          <cell r="E211">
            <v>0.62</v>
          </cell>
          <cell r="F211" t="str">
            <v>CSS es menor</v>
          </cell>
          <cell r="I211">
            <v>0.62</v>
          </cell>
        </row>
        <row r="212">
          <cell r="A212">
            <v>10758</v>
          </cell>
          <cell r="B212">
            <v>1.2</v>
          </cell>
          <cell r="C212">
            <v>115.9</v>
          </cell>
          <cell r="D212">
            <v>14.807777777777776</v>
          </cell>
          <cell r="E212">
            <v>1.5</v>
          </cell>
          <cell r="F212">
            <v>1.4000000000000001</v>
          </cell>
          <cell r="I212">
            <v>1.4500000000000002</v>
          </cell>
        </row>
        <row r="213">
          <cell r="A213">
            <v>10761</v>
          </cell>
          <cell r="B213">
            <v>1.55</v>
          </cell>
          <cell r="C213">
            <v>1.55</v>
          </cell>
          <cell r="D213">
            <v>1.55</v>
          </cell>
          <cell r="E213">
            <v>1.55</v>
          </cell>
          <cell r="F213" t="str">
            <v>CSS es menor</v>
          </cell>
          <cell r="I213">
            <v>1.55</v>
          </cell>
        </row>
        <row r="214">
          <cell r="A214">
            <v>10762</v>
          </cell>
          <cell r="B214">
            <v>0.87</v>
          </cell>
          <cell r="C214">
            <v>11.56</v>
          </cell>
          <cell r="D214">
            <v>8.8207692307692298</v>
          </cell>
          <cell r="E214">
            <v>2.97</v>
          </cell>
          <cell r="F214">
            <v>0.87</v>
          </cell>
          <cell r="I214">
            <v>1.9200000000000002</v>
          </cell>
        </row>
        <row r="215">
          <cell r="A215">
            <v>10763</v>
          </cell>
          <cell r="B215">
            <v>0.19</v>
          </cell>
          <cell r="C215">
            <v>3.5</v>
          </cell>
          <cell r="D215">
            <v>2.0067857142857144</v>
          </cell>
          <cell r="E215">
            <v>2.2999999999999998</v>
          </cell>
          <cell r="F215">
            <v>1.1935714285714287</v>
          </cell>
          <cell r="I215">
            <v>1.7467857142857142</v>
          </cell>
        </row>
        <row r="216">
          <cell r="A216">
            <v>10771</v>
          </cell>
          <cell r="B216">
            <v>5.5</v>
          </cell>
          <cell r="C216">
            <v>10</v>
          </cell>
          <cell r="D216">
            <v>7.75</v>
          </cell>
          <cell r="E216">
            <v>5.5</v>
          </cell>
          <cell r="F216" t="str">
            <v>CSS es menor</v>
          </cell>
          <cell r="I216">
            <v>5.5</v>
          </cell>
        </row>
        <row r="217">
          <cell r="A217">
            <v>10773</v>
          </cell>
          <cell r="B217">
            <v>2.4500000000000002</v>
          </cell>
          <cell r="C217">
            <v>8.92</v>
          </cell>
          <cell r="D217">
            <v>4.6850000000000005</v>
          </cell>
          <cell r="E217">
            <v>8.92</v>
          </cell>
          <cell r="F217">
            <v>4.359230769230769</v>
          </cell>
          <cell r="I217">
            <v>6.639615384615384</v>
          </cell>
        </row>
        <row r="218">
          <cell r="A218">
            <v>10775</v>
          </cell>
          <cell r="B218">
            <v>0.39</v>
          </cell>
          <cell r="C218">
            <v>3</v>
          </cell>
          <cell r="D218">
            <v>1.4276333333333335</v>
          </cell>
          <cell r="E218">
            <v>3</v>
          </cell>
          <cell r="F218">
            <v>1.2310874999999999</v>
          </cell>
          <cell r="I218">
            <v>2.1155437500000001</v>
          </cell>
        </row>
        <row r="219">
          <cell r="A219">
            <v>10778</v>
          </cell>
          <cell r="B219">
            <v>12.04</v>
          </cell>
          <cell r="C219">
            <v>21.29</v>
          </cell>
          <cell r="D219">
            <v>17.866250000000001</v>
          </cell>
          <cell r="E219">
            <v>17.68</v>
          </cell>
          <cell r="F219">
            <v>15.344999999999999</v>
          </cell>
          <cell r="I219">
            <v>16.512499999999999</v>
          </cell>
        </row>
        <row r="220">
          <cell r="A220">
            <v>10781</v>
          </cell>
          <cell r="B220">
            <v>3.68</v>
          </cell>
          <cell r="C220">
            <v>8.75</v>
          </cell>
          <cell r="D220">
            <v>6.3175000000000008</v>
          </cell>
          <cell r="E220">
            <v>6.42</v>
          </cell>
          <cell r="F220">
            <v>5.05</v>
          </cell>
          <cell r="I220">
            <v>5.7349999999999994</v>
          </cell>
        </row>
        <row r="221">
          <cell r="A221">
            <v>10782</v>
          </cell>
          <cell r="B221">
            <v>0.11</v>
          </cell>
          <cell r="C221">
            <v>13.36</v>
          </cell>
          <cell r="D221">
            <v>1.4035769230769231</v>
          </cell>
          <cell r="E221">
            <v>0.11</v>
          </cell>
          <cell r="F221" t="str">
            <v>CSS es menor</v>
          </cell>
          <cell r="I221">
            <v>0.11</v>
          </cell>
        </row>
        <row r="222">
          <cell r="A222">
            <v>10784</v>
          </cell>
          <cell r="B222">
            <v>4.8535399999999997</v>
          </cell>
          <cell r="C222">
            <v>4.8535399999999997</v>
          </cell>
          <cell r="D222">
            <v>4.8535399999999997</v>
          </cell>
          <cell r="E222">
            <v>4.8535399999999997</v>
          </cell>
          <cell r="F222" t="str">
            <v>CSS es menor</v>
          </cell>
          <cell r="I222">
            <v>4.8535399999999997</v>
          </cell>
        </row>
        <row r="223">
          <cell r="A223">
            <v>10789</v>
          </cell>
          <cell r="B223">
            <v>2.19</v>
          </cell>
          <cell r="C223">
            <v>11.37</v>
          </cell>
          <cell r="D223">
            <v>8.92</v>
          </cell>
          <cell r="E223">
            <v>10.75</v>
          </cell>
          <cell r="F223">
            <v>2.19</v>
          </cell>
          <cell r="I223">
            <v>6.47</v>
          </cell>
        </row>
        <row r="224">
          <cell r="A224">
            <v>10790</v>
          </cell>
          <cell r="B224">
            <v>1.57</v>
          </cell>
          <cell r="C224">
            <v>4.4400000000000004</v>
          </cell>
          <cell r="D224">
            <v>3.6730307692307695</v>
          </cell>
          <cell r="E224">
            <v>4.4000000000000004</v>
          </cell>
          <cell r="F224">
            <v>3.5372181818181816</v>
          </cell>
          <cell r="I224">
            <v>3.9686090909090908</v>
          </cell>
        </row>
        <row r="225">
          <cell r="A225">
            <v>10793</v>
          </cell>
          <cell r="B225">
            <v>8.9999999999999993E-3</v>
          </cell>
          <cell r="C225">
            <v>93.08</v>
          </cell>
          <cell r="D225">
            <v>15.61415</v>
          </cell>
          <cell r="E225">
            <v>1.18E-2</v>
          </cell>
          <cell r="F225">
            <v>9.3333333333333324E-3</v>
          </cell>
          <cell r="I225">
            <v>1.0566666666666665E-2</v>
          </cell>
        </row>
        <row r="226">
          <cell r="A226">
            <v>10794</v>
          </cell>
          <cell r="B226">
            <v>0.4</v>
          </cell>
          <cell r="C226">
            <v>0.4</v>
          </cell>
          <cell r="D226">
            <v>0.40000000000000008</v>
          </cell>
          <cell r="E226">
            <v>0.4</v>
          </cell>
          <cell r="F226">
            <v>0.4</v>
          </cell>
          <cell r="I226">
            <v>0.4</v>
          </cell>
        </row>
        <row r="227">
          <cell r="A227">
            <v>10798</v>
          </cell>
          <cell r="B227">
            <v>3.3000000000000002E-2</v>
          </cell>
          <cell r="C227">
            <v>3.3000000000000002E-2</v>
          </cell>
          <cell r="D227">
            <v>3.3000000000000002E-2</v>
          </cell>
          <cell r="E227">
            <v>3.3000000000000002E-2</v>
          </cell>
          <cell r="F227" t="str">
            <v>CSS es menor</v>
          </cell>
          <cell r="I227">
            <v>3.3000000000000002E-2</v>
          </cell>
        </row>
        <row r="228">
          <cell r="A228">
            <v>10809</v>
          </cell>
          <cell r="B228">
            <v>0.14000000000000001</v>
          </cell>
          <cell r="C228">
            <v>3.8799999999999994</v>
          </cell>
          <cell r="D228">
            <v>0.75071428571428556</v>
          </cell>
          <cell r="E228">
            <v>0.14000000000000001</v>
          </cell>
          <cell r="F228" t="str">
            <v>CSS es menor</v>
          </cell>
          <cell r="I228">
            <v>0.14000000000000001</v>
          </cell>
        </row>
        <row r="229">
          <cell r="A229">
            <v>10810</v>
          </cell>
          <cell r="B229">
            <v>1.1917</v>
          </cell>
          <cell r="C229">
            <v>4</v>
          </cell>
          <cell r="D229">
            <v>2.3011166666666667</v>
          </cell>
          <cell r="E229">
            <v>2.34</v>
          </cell>
          <cell r="F229">
            <v>1.6788999999999998</v>
          </cell>
          <cell r="I229">
            <v>2.0094499999999997</v>
          </cell>
        </row>
        <row r="230">
          <cell r="A230">
            <v>10812</v>
          </cell>
          <cell r="B230">
            <v>10</v>
          </cell>
          <cell r="C230">
            <v>10</v>
          </cell>
          <cell r="D230">
            <v>10</v>
          </cell>
          <cell r="E230">
            <v>10</v>
          </cell>
          <cell r="F230" t="str">
            <v>CSS es menor</v>
          </cell>
          <cell r="I230">
            <v>10</v>
          </cell>
        </row>
        <row r="231">
          <cell r="A231">
            <v>10813</v>
          </cell>
          <cell r="B231">
            <v>60.67</v>
          </cell>
          <cell r="C231">
            <v>81</v>
          </cell>
          <cell r="D231">
            <v>67.832499999999996</v>
          </cell>
          <cell r="E231">
            <v>60.67</v>
          </cell>
          <cell r="F231" t="str">
            <v>CSS es menor</v>
          </cell>
          <cell r="I231">
            <v>60.67</v>
          </cell>
        </row>
        <row r="232">
          <cell r="A232">
            <v>10816</v>
          </cell>
          <cell r="B232">
            <v>37.94</v>
          </cell>
          <cell r="C232">
            <v>59.5</v>
          </cell>
          <cell r="D232">
            <v>54.11</v>
          </cell>
          <cell r="E232">
            <v>59.5</v>
          </cell>
          <cell r="F232">
            <v>52.313333333333333</v>
          </cell>
          <cell r="I232">
            <v>55.906666666666666</v>
          </cell>
        </row>
        <row r="233">
          <cell r="A233">
            <v>10817</v>
          </cell>
          <cell r="B233">
            <v>0.37</v>
          </cell>
          <cell r="C233">
            <v>0.49</v>
          </cell>
          <cell r="D233">
            <v>0.41</v>
          </cell>
          <cell r="E233">
            <v>0.49</v>
          </cell>
          <cell r="F233">
            <v>0.37</v>
          </cell>
          <cell r="I233">
            <v>0.43</v>
          </cell>
        </row>
        <row r="234">
          <cell r="A234">
            <v>10818</v>
          </cell>
          <cell r="B234">
            <v>0.15</v>
          </cell>
          <cell r="C234">
            <v>2.5</v>
          </cell>
          <cell r="D234">
            <v>0.56909090909090909</v>
          </cell>
          <cell r="E234">
            <v>0.15</v>
          </cell>
          <cell r="F234" t="str">
            <v>CSS es menor</v>
          </cell>
          <cell r="I234">
            <v>0.15</v>
          </cell>
        </row>
        <row r="235">
          <cell r="A235">
            <v>10822</v>
          </cell>
          <cell r="B235">
            <v>0.2</v>
          </cell>
          <cell r="C235">
            <v>0.9</v>
          </cell>
          <cell r="D235">
            <v>0.69999999999999984</v>
          </cell>
          <cell r="E235">
            <v>0.45</v>
          </cell>
          <cell r="F235">
            <v>0.2</v>
          </cell>
          <cell r="I235">
            <v>0.32500000000000001</v>
          </cell>
        </row>
        <row r="236">
          <cell r="A236">
            <v>10825</v>
          </cell>
          <cell r="B236">
            <v>3.64</v>
          </cell>
          <cell r="C236">
            <v>18.239999999999998</v>
          </cell>
          <cell r="D236">
            <v>11.977333333333331</v>
          </cell>
          <cell r="E236">
            <v>3.64</v>
          </cell>
          <cell r="F236" t="str">
            <v>CSS es menor</v>
          </cell>
          <cell r="I236">
            <v>3.64</v>
          </cell>
        </row>
        <row r="237">
          <cell r="A237">
            <v>10826</v>
          </cell>
          <cell r="B237">
            <v>0.2</v>
          </cell>
          <cell r="C237">
            <v>0.52</v>
          </cell>
          <cell r="D237">
            <v>0.30666666666666664</v>
          </cell>
          <cell r="E237">
            <v>0.52</v>
          </cell>
          <cell r="F237">
            <v>0.2</v>
          </cell>
          <cell r="I237">
            <v>0.36</v>
          </cell>
        </row>
        <row r="238">
          <cell r="A238">
            <v>10827</v>
          </cell>
          <cell r="B238">
            <v>0.4</v>
          </cell>
          <cell r="C238">
            <v>5</v>
          </cell>
          <cell r="D238">
            <v>1.9333333333333336</v>
          </cell>
          <cell r="E238">
            <v>0.4</v>
          </cell>
          <cell r="F238">
            <v>0.4</v>
          </cell>
          <cell r="I238">
            <v>0.4</v>
          </cell>
        </row>
        <row r="239">
          <cell r="A239">
            <v>10854</v>
          </cell>
          <cell r="B239">
            <v>6.63</v>
          </cell>
          <cell r="C239">
            <v>6.63</v>
          </cell>
          <cell r="D239">
            <v>6.63</v>
          </cell>
          <cell r="E239">
            <v>6.63</v>
          </cell>
          <cell r="F239" t="str">
            <v>CSS es menor</v>
          </cell>
          <cell r="I239">
            <v>6.63</v>
          </cell>
        </row>
        <row r="240">
          <cell r="A240">
            <v>10855</v>
          </cell>
          <cell r="B240">
            <v>4.51</v>
          </cell>
          <cell r="C240">
            <v>14.95</v>
          </cell>
          <cell r="D240">
            <v>11.469999999999999</v>
          </cell>
          <cell r="E240">
            <v>14.95</v>
          </cell>
          <cell r="F240">
            <v>9.73</v>
          </cell>
          <cell r="I240">
            <v>12.34</v>
          </cell>
        </row>
        <row r="241">
          <cell r="A241">
            <v>10856</v>
          </cell>
          <cell r="B241">
            <v>8.19</v>
          </cell>
          <cell r="C241">
            <v>18</v>
          </cell>
          <cell r="D241">
            <v>14.32375</v>
          </cell>
          <cell r="E241">
            <v>8.19</v>
          </cell>
          <cell r="F241" t="str">
            <v>CSS es menor</v>
          </cell>
          <cell r="I241">
            <v>8.19</v>
          </cell>
        </row>
        <row r="242">
          <cell r="A242">
            <v>10858</v>
          </cell>
          <cell r="B242">
            <v>2.87</v>
          </cell>
          <cell r="C242">
            <v>9.6</v>
          </cell>
          <cell r="D242">
            <v>4.7646271428571429</v>
          </cell>
          <cell r="E242">
            <v>9.6</v>
          </cell>
          <cell r="F242">
            <v>3.9587316666666665</v>
          </cell>
          <cell r="I242">
            <v>6.7793658333333333</v>
          </cell>
        </row>
        <row r="243">
          <cell r="A243">
            <v>10859</v>
          </cell>
          <cell r="B243">
            <v>4.5621700000000001</v>
          </cell>
          <cell r="C243">
            <v>4.5621700000000001</v>
          </cell>
          <cell r="D243">
            <v>4.5621700000000001</v>
          </cell>
          <cell r="E243">
            <v>4.5621700000000001</v>
          </cell>
          <cell r="F243" t="str">
            <v>CSS es menor</v>
          </cell>
          <cell r="I243">
            <v>4.5621700000000001</v>
          </cell>
        </row>
        <row r="244">
          <cell r="A244">
            <v>10862</v>
          </cell>
          <cell r="B244">
            <v>9.92</v>
          </cell>
          <cell r="C244">
            <v>9.92</v>
          </cell>
          <cell r="D244">
            <v>9.92</v>
          </cell>
          <cell r="E244">
            <v>9.92</v>
          </cell>
          <cell r="F244" t="str">
            <v>CSS es menor</v>
          </cell>
          <cell r="I244">
            <v>9.92</v>
          </cell>
        </row>
        <row r="245">
          <cell r="A245">
            <v>10863</v>
          </cell>
          <cell r="B245">
            <v>3.9</v>
          </cell>
          <cell r="C245">
            <v>3.9</v>
          </cell>
          <cell r="D245">
            <v>3.9</v>
          </cell>
          <cell r="E245">
            <v>3.9</v>
          </cell>
          <cell r="F245" t="str">
            <v>CSS es menor</v>
          </cell>
          <cell r="I245">
            <v>3.9</v>
          </cell>
        </row>
        <row r="246">
          <cell r="A246">
            <v>10870</v>
          </cell>
          <cell r="B246">
            <v>0.93</v>
          </cell>
          <cell r="C246">
            <v>5.5</v>
          </cell>
          <cell r="D246">
            <v>3.3072727272727276</v>
          </cell>
          <cell r="E246">
            <v>0.93</v>
          </cell>
          <cell r="F246" t="str">
            <v>CSS es menor</v>
          </cell>
          <cell r="I246">
            <v>0.93</v>
          </cell>
        </row>
        <row r="247">
          <cell r="A247">
            <v>10892</v>
          </cell>
          <cell r="B247">
            <v>9.8000000000000004E-2</v>
          </cell>
          <cell r="C247">
            <v>8</v>
          </cell>
          <cell r="D247">
            <v>2.7326666666666668</v>
          </cell>
          <cell r="E247">
            <v>9.8000000000000004E-2</v>
          </cell>
          <cell r="F247" t="str">
            <v>CSS es menor</v>
          </cell>
          <cell r="I247">
            <v>9.8000000000000004E-2</v>
          </cell>
        </row>
        <row r="248">
          <cell r="A248">
            <v>10894</v>
          </cell>
          <cell r="B248">
            <v>3.07</v>
          </cell>
          <cell r="C248">
            <v>22</v>
          </cell>
          <cell r="D248">
            <v>17.334</v>
          </cell>
          <cell r="E248">
            <v>3.07</v>
          </cell>
          <cell r="F248" t="str">
            <v>CSS es menor</v>
          </cell>
          <cell r="I248">
            <v>3.07</v>
          </cell>
        </row>
        <row r="249">
          <cell r="A249">
            <v>10968</v>
          </cell>
          <cell r="B249">
            <v>4.8499999999999996</v>
          </cell>
          <cell r="C249">
            <v>10</v>
          </cell>
          <cell r="D249">
            <v>8.0421666666666649</v>
          </cell>
          <cell r="E249">
            <v>6.22</v>
          </cell>
          <cell r="F249">
            <v>4.8529999999999998</v>
          </cell>
          <cell r="I249">
            <v>5.5365000000000002</v>
          </cell>
        </row>
        <row r="250">
          <cell r="A250">
            <v>10970</v>
          </cell>
          <cell r="B250">
            <v>2.15</v>
          </cell>
          <cell r="C250">
            <v>3.83</v>
          </cell>
          <cell r="D250">
            <v>2.7800000000000002</v>
          </cell>
          <cell r="E250">
            <v>2.15</v>
          </cell>
          <cell r="F250" t="str">
            <v>CSS es menor</v>
          </cell>
          <cell r="I250">
            <v>2.15</v>
          </cell>
        </row>
        <row r="251">
          <cell r="A251">
            <v>10975</v>
          </cell>
          <cell r="B251">
            <v>0.62</v>
          </cell>
          <cell r="C251">
            <v>0.93</v>
          </cell>
          <cell r="D251">
            <v>0.78416666666666657</v>
          </cell>
          <cell r="E251">
            <v>0.83</v>
          </cell>
          <cell r="F251">
            <v>0.7142857142857143</v>
          </cell>
          <cell r="I251">
            <v>0.77214285714285713</v>
          </cell>
        </row>
        <row r="252">
          <cell r="A252">
            <v>10976</v>
          </cell>
          <cell r="B252">
            <v>4.8120000000000003</v>
          </cell>
          <cell r="C252">
            <v>7.45</v>
          </cell>
          <cell r="D252">
            <v>5.8579999999999997</v>
          </cell>
          <cell r="E252">
            <v>4.8120000000000003</v>
          </cell>
          <cell r="F252" t="str">
            <v>CSS es menor</v>
          </cell>
          <cell r="I252">
            <v>4.8120000000000003</v>
          </cell>
        </row>
        <row r="253">
          <cell r="A253">
            <v>10982</v>
          </cell>
          <cell r="B253">
            <v>1.1890000000000001</v>
          </cell>
          <cell r="C253">
            <v>3.15</v>
          </cell>
          <cell r="D253">
            <v>2.2978000000000001</v>
          </cell>
          <cell r="E253">
            <v>1.1890000000000001</v>
          </cell>
          <cell r="F253" t="str">
            <v>CSS es menor</v>
          </cell>
          <cell r="I253">
            <v>1.1890000000000001</v>
          </cell>
        </row>
        <row r="254">
          <cell r="A254">
            <v>10995</v>
          </cell>
          <cell r="B254">
            <v>0.15</v>
          </cell>
          <cell r="C254">
            <v>0.9</v>
          </cell>
          <cell r="D254">
            <v>0.45291666666666686</v>
          </cell>
          <cell r="E254">
            <v>0.20499999999999999</v>
          </cell>
          <cell r="F254">
            <v>0.15</v>
          </cell>
          <cell r="I254">
            <v>0.17749999999999999</v>
          </cell>
        </row>
        <row r="255">
          <cell r="A255">
            <v>10997</v>
          </cell>
          <cell r="B255">
            <v>0.28399999999999997</v>
          </cell>
          <cell r="C255">
            <v>1.2</v>
          </cell>
          <cell r="D255">
            <v>0.62587499999999996</v>
          </cell>
          <cell r="E255">
            <v>0.28399999999999997</v>
          </cell>
          <cell r="F255" t="str">
            <v>CSS es menor</v>
          </cell>
          <cell r="I255">
            <v>0.28399999999999997</v>
          </cell>
        </row>
        <row r="256">
          <cell r="A256">
            <v>11004</v>
          </cell>
          <cell r="B256">
            <v>0.08</v>
          </cell>
          <cell r="C256">
            <v>0.97</v>
          </cell>
          <cell r="D256">
            <v>0.44833333333333325</v>
          </cell>
          <cell r="E256">
            <v>0.08</v>
          </cell>
          <cell r="F256" t="str">
            <v>CSS es menor</v>
          </cell>
          <cell r="I256">
            <v>0.08</v>
          </cell>
        </row>
        <row r="257">
          <cell r="A257">
            <v>11015</v>
          </cell>
          <cell r="B257">
            <v>28</v>
          </cell>
          <cell r="C257">
            <v>28</v>
          </cell>
          <cell r="D257">
            <v>28</v>
          </cell>
          <cell r="E257">
            <v>28</v>
          </cell>
          <cell r="F257" t="str">
            <v>CSS es menor</v>
          </cell>
          <cell r="I257">
            <v>28</v>
          </cell>
        </row>
        <row r="258">
          <cell r="A258">
            <v>11019</v>
          </cell>
          <cell r="B258">
            <v>0.11</v>
          </cell>
          <cell r="C258">
            <v>17.73</v>
          </cell>
          <cell r="D258">
            <v>7.5140000000000002</v>
          </cell>
          <cell r="E258">
            <v>0.11</v>
          </cell>
          <cell r="F258" t="str">
            <v>CSS es menor</v>
          </cell>
          <cell r="I258">
            <v>0.11</v>
          </cell>
        </row>
        <row r="259">
          <cell r="A259">
            <v>11025</v>
          </cell>
          <cell r="B259">
            <v>11.75</v>
          </cell>
          <cell r="C259">
            <v>15.2</v>
          </cell>
          <cell r="D259">
            <v>13.909999999999998</v>
          </cell>
          <cell r="E259">
            <v>14.2</v>
          </cell>
          <cell r="F259">
            <v>13.131428571428572</v>
          </cell>
          <cell r="I259">
            <v>13.665714285714285</v>
          </cell>
        </row>
        <row r="260">
          <cell r="A260">
            <v>11039</v>
          </cell>
          <cell r="B260">
            <v>0.12</v>
          </cell>
          <cell r="C260">
            <v>24.25</v>
          </cell>
          <cell r="D260">
            <v>2.5168181818181812</v>
          </cell>
          <cell r="E260">
            <v>0.38</v>
          </cell>
          <cell r="F260">
            <v>0.217</v>
          </cell>
          <cell r="I260">
            <v>0.29849999999999999</v>
          </cell>
        </row>
        <row r="261">
          <cell r="A261">
            <v>11156</v>
          </cell>
          <cell r="B261">
            <v>1.68</v>
          </cell>
          <cell r="C261">
            <v>1.68</v>
          </cell>
          <cell r="D261">
            <v>1.68</v>
          </cell>
          <cell r="E261">
            <v>1.68</v>
          </cell>
          <cell r="F261" t="str">
            <v>CSS es menor</v>
          </cell>
          <cell r="I261">
            <v>1.68</v>
          </cell>
        </row>
        <row r="262">
          <cell r="A262">
            <v>11158</v>
          </cell>
          <cell r="B262">
            <v>0.12</v>
          </cell>
          <cell r="C262">
            <v>1.5</v>
          </cell>
          <cell r="D262">
            <v>0.65</v>
          </cell>
          <cell r="E262">
            <v>0.12</v>
          </cell>
          <cell r="F262" t="str">
            <v>CSS es menor</v>
          </cell>
          <cell r="I262">
            <v>0.12</v>
          </cell>
        </row>
        <row r="263">
          <cell r="A263">
            <v>11175</v>
          </cell>
          <cell r="B263">
            <v>0.35</v>
          </cell>
          <cell r="C263">
            <v>0.35</v>
          </cell>
          <cell r="D263">
            <v>0.35</v>
          </cell>
          <cell r="E263">
            <v>0.35</v>
          </cell>
          <cell r="F263" t="str">
            <v>CSS es menor</v>
          </cell>
          <cell r="I263">
            <v>0.35</v>
          </cell>
        </row>
        <row r="264">
          <cell r="A264">
            <v>11176</v>
          </cell>
          <cell r="B264">
            <v>0.06</v>
          </cell>
          <cell r="C264">
            <v>0.27</v>
          </cell>
          <cell r="D264">
            <v>0.184</v>
          </cell>
          <cell r="E264">
            <v>0.06</v>
          </cell>
          <cell r="F264" t="str">
            <v>CSS es menor</v>
          </cell>
          <cell r="I264">
            <v>0.06</v>
          </cell>
        </row>
        <row r="265">
          <cell r="A265">
            <v>11182</v>
          </cell>
          <cell r="B265">
            <v>3.76</v>
          </cell>
          <cell r="C265">
            <v>3.91</v>
          </cell>
          <cell r="D265">
            <v>3.85</v>
          </cell>
          <cell r="E265">
            <v>3.76</v>
          </cell>
          <cell r="F265" t="str">
            <v>CSS es menor</v>
          </cell>
          <cell r="I265">
            <v>3.76</v>
          </cell>
        </row>
        <row r="266">
          <cell r="A266">
            <v>11191</v>
          </cell>
          <cell r="B266">
            <v>600</v>
          </cell>
          <cell r="C266">
            <v>600</v>
          </cell>
          <cell r="D266">
            <v>600</v>
          </cell>
          <cell r="E266">
            <v>600</v>
          </cell>
          <cell r="F266" t="str">
            <v>CSS es menor</v>
          </cell>
          <cell r="I266">
            <v>600</v>
          </cell>
        </row>
        <row r="267">
          <cell r="A267">
            <v>11202</v>
          </cell>
          <cell r="B267">
            <v>1.68</v>
          </cell>
          <cell r="C267">
            <v>1.68</v>
          </cell>
          <cell r="D267">
            <v>1.68</v>
          </cell>
          <cell r="E267">
            <v>1.68</v>
          </cell>
          <cell r="F267" t="str">
            <v>CSS es menor</v>
          </cell>
          <cell r="I267">
            <v>1.68</v>
          </cell>
        </row>
        <row r="268">
          <cell r="A268">
            <v>11228</v>
          </cell>
          <cell r="B268">
            <v>7.6999999999999999E-2</v>
          </cell>
          <cell r="C268">
            <v>0.57999999999999996</v>
          </cell>
          <cell r="D268">
            <v>0.42823076923076925</v>
          </cell>
          <cell r="E268">
            <v>7.6999999999999999E-2</v>
          </cell>
          <cell r="F268" t="str">
            <v>CSS es menor</v>
          </cell>
          <cell r="I268">
            <v>7.6999999999999999E-2</v>
          </cell>
        </row>
        <row r="269">
          <cell r="A269">
            <v>11282</v>
          </cell>
          <cell r="B269">
            <v>0.67</v>
          </cell>
          <cell r="C269">
            <v>0.93</v>
          </cell>
          <cell r="D269">
            <v>0.8</v>
          </cell>
          <cell r="E269">
            <v>0.67</v>
          </cell>
          <cell r="F269" t="str">
            <v>CSS es menor</v>
          </cell>
          <cell r="I269">
            <v>0.67</v>
          </cell>
        </row>
        <row r="270">
          <cell r="A270">
            <v>11351</v>
          </cell>
          <cell r="B270">
            <v>34.686199999999999</v>
          </cell>
          <cell r="C270">
            <v>43.2</v>
          </cell>
          <cell r="D270">
            <v>39.471550000000001</v>
          </cell>
          <cell r="E270">
            <v>43.2</v>
          </cell>
          <cell r="F270">
            <v>40</v>
          </cell>
          <cell r="I270">
            <v>41.6</v>
          </cell>
        </row>
        <row r="271">
          <cell r="A271">
            <v>11356</v>
          </cell>
          <cell r="B271">
            <v>100</v>
          </cell>
          <cell r="C271">
            <v>109</v>
          </cell>
          <cell r="D271">
            <v>106</v>
          </cell>
          <cell r="E271">
            <v>100</v>
          </cell>
          <cell r="F271" t="str">
            <v>CSS es menor</v>
          </cell>
          <cell r="I271">
            <v>100</v>
          </cell>
        </row>
        <row r="272">
          <cell r="A272">
            <v>11392</v>
          </cell>
          <cell r="B272">
            <v>184</v>
          </cell>
          <cell r="C272">
            <v>333</v>
          </cell>
          <cell r="D272">
            <v>258.5</v>
          </cell>
          <cell r="E272">
            <v>184</v>
          </cell>
          <cell r="F272" t="str">
            <v>CSS es menor</v>
          </cell>
          <cell r="I272">
            <v>184</v>
          </cell>
        </row>
        <row r="273">
          <cell r="A273">
            <v>11417</v>
          </cell>
          <cell r="B273">
            <v>0.105</v>
          </cell>
          <cell r="C273">
            <v>0.8</v>
          </cell>
          <cell r="D273">
            <v>0.36535714285714288</v>
          </cell>
          <cell r="E273">
            <v>0.105</v>
          </cell>
          <cell r="F273" t="str">
            <v>CSS es menor</v>
          </cell>
          <cell r="I273">
            <v>0.105</v>
          </cell>
        </row>
        <row r="274">
          <cell r="A274">
            <v>11440</v>
          </cell>
          <cell r="B274">
            <v>1.94</v>
          </cell>
          <cell r="C274">
            <v>201</v>
          </cell>
          <cell r="D274">
            <v>20.466923076923077</v>
          </cell>
          <cell r="E274">
            <v>1.94</v>
          </cell>
          <cell r="F274">
            <v>1.94</v>
          </cell>
          <cell r="I274">
            <v>1.94</v>
          </cell>
        </row>
        <row r="275">
          <cell r="A275">
            <v>11469</v>
          </cell>
          <cell r="B275">
            <v>0.59</v>
          </cell>
          <cell r="C275">
            <v>0.59</v>
          </cell>
          <cell r="D275">
            <v>0.59</v>
          </cell>
          <cell r="E275">
            <v>0.59</v>
          </cell>
          <cell r="F275" t="str">
            <v>CSS es menor</v>
          </cell>
          <cell r="I275">
            <v>0.59</v>
          </cell>
        </row>
        <row r="276">
          <cell r="A276">
            <v>11476</v>
          </cell>
          <cell r="B276">
            <v>14</v>
          </cell>
          <cell r="C276">
            <v>49.83</v>
          </cell>
          <cell r="D276">
            <v>31.276666666666667</v>
          </cell>
          <cell r="E276">
            <v>14</v>
          </cell>
          <cell r="F276" t="str">
            <v>CSS es menor</v>
          </cell>
          <cell r="I276">
            <v>14</v>
          </cell>
        </row>
        <row r="277">
          <cell r="A277">
            <v>11498</v>
          </cell>
          <cell r="B277">
            <v>43.33</v>
          </cell>
          <cell r="C277">
            <v>43.33</v>
          </cell>
          <cell r="D277">
            <v>43.330000000000005</v>
          </cell>
          <cell r="E277">
            <v>43.33</v>
          </cell>
          <cell r="F277">
            <v>43.33</v>
          </cell>
          <cell r="I277">
            <v>43.33</v>
          </cell>
        </row>
        <row r="278">
          <cell r="A278">
            <v>11500</v>
          </cell>
          <cell r="B278">
            <v>0.41</v>
          </cell>
          <cell r="C278">
            <v>1.95</v>
          </cell>
          <cell r="D278">
            <v>1.1533333333333333</v>
          </cell>
          <cell r="E278">
            <v>0.41</v>
          </cell>
          <cell r="F278" t="str">
            <v>CSS es menor</v>
          </cell>
          <cell r="I278">
            <v>0.41</v>
          </cell>
        </row>
        <row r="279">
          <cell r="A279">
            <v>11508</v>
          </cell>
          <cell r="B279">
            <v>265.8</v>
          </cell>
          <cell r="C279">
            <v>265.8</v>
          </cell>
          <cell r="D279">
            <v>265.8</v>
          </cell>
          <cell r="E279">
            <v>265.8</v>
          </cell>
          <cell r="F279" t="str">
            <v>CSS es menor</v>
          </cell>
          <cell r="I279">
            <v>265.8</v>
          </cell>
        </row>
        <row r="280">
          <cell r="A280">
            <v>11522</v>
          </cell>
          <cell r="B280">
            <v>0.21</v>
          </cell>
          <cell r="C280">
            <v>2.86</v>
          </cell>
          <cell r="D280">
            <v>1.3497400000000002</v>
          </cell>
          <cell r="E280">
            <v>0.21</v>
          </cell>
          <cell r="F280" t="str">
            <v>CSS es menor</v>
          </cell>
          <cell r="I280">
            <v>0.21</v>
          </cell>
        </row>
        <row r="281">
          <cell r="A281">
            <v>11591</v>
          </cell>
          <cell r="B281">
            <v>0.56000000000000005</v>
          </cell>
          <cell r="C281">
            <v>37.770000000000003</v>
          </cell>
          <cell r="D281">
            <v>18.087500000000002</v>
          </cell>
          <cell r="E281">
            <v>0.56000000000000005</v>
          </cell>
          <cell r="F281" t="str">
            <v>CSS es menor</v>
          </cell>
          <cell r="I281">
            <v>0.56000000000000005</v>
          </cell>
        </row>
        <row r="282">
          <cell r="A282">
            <v>11597</v>
          </cell>
          <cell r="B282">
            <v>0.28999999999999998</v>
          </cell>
          <cell r="C282">
            <v>0.28999999999999998</v>
          </cell>
          <cell r="D282">
            <v>0.28999999999999998</v>
          </cell>
          <cell r="E282">
            <v>0.28999999999999998</v>
          </cell>
          <cell r="F282" t="str">
            <v>CSS es menor</v>
          </cell>
          <cell r="I282">
            <v>0.28999999999999998</v>
          </cell>
        </row>
        <row r="283">
          <cell r="A283">
            <v>11602</v>
          </cell>
          <cell r="B283">
            <v>200</v>
          </cell>
          <cell r="C283">
            <v>400</v>
          </cell>
          <cell r="D283">
            <v>295.25200000000007</v>
          </cell>
          <cell r="E283">
            <v>200</v>
          </cell>
          <cell r="F283">
            <v>200</v>
          </cell>
          <cell r="I283">
            <v>200</v>
          </cell>
        </row>
        <row r="284">
          <cell r="A284">
            <v>11613</v>
          </cell>
          <cell r="B284">
            <v>1.0900000000000001</v>
          </cell>
          <cell r="C284">
            <v>1.45</v>
          </cell>
          <cell r="D284">
            <v>1.27</v>
          </cell>
          <cell r="E284">
            <v>1.0900000000000001</v>
          </cell>
          <cell r="F284" t="str">
            <v>CSS es menor</v>
          </cell>
          <cell r="I284">
            <v>1.0900000000000001</v>
          </cell>
        </row>
        <row r="285">
          <cell r="A285">
            <v>11636</v>
          </cell>
          <cell r="B285">
            <v>0.28799999999999998</v>
          </cell>
          <cell r="C285">
            <v>5.9</v>
          </cell>
          <cell r="D285">
            <v>0.9831333333333333</v>
          </cell>
          <cell r="E285">
            <v>0.28799999999999998</v>
          </cell>
          <cell r="F285" t="str">
            <v>CSS es menor</v>
          </cell>
          <cell r="I285">
            <v>0.28799999999999998</v>
          </cell>
        </row>
        <row r="286">
          <cell r="A286">
            <v>11679</v>
          </cell>
          <cell r="B286">
            <v>12.17873</v>
          </cell>
          <cell r="C286">
            <v>12.17873</v>
          </cell>
          <cell r="D286">
            <v>12.17873</v>
          </cell>
          <cell r="E286">
            <v>12.17873</v>
          </cell>
          <cell r="F286" t="str">
            <v>CSS es menor</v>
          </cell>
          <cell r="I286">
            <v>12.17873</v>
          </cell>
        </row>
        <row r="287">
          <cell r="A287">
            <v>11830</v>
          </cell>
          <cell r="B287">
            <v>51.686079999999997</v>
          </cell>
          <cell r="C287">
            <v>51.69</v>
          </cell>
          <cell r="D287">
            <v>51.688040000000001</v>
          </cell>
          <cell r="E287">
            <v>51.686079999999997</v>
          </cell>
          <cell r="F287" t="str">
            <v>CSS es menor</v>
          </cell>
          <cell r="I287">
            <v>51.686079999999997</v>
          </cell>
        </row>
        <row r="288">
          <cell r="A288">
            <v>11843</v>
          </cell>
          <cell r="B288">
            <v>9.0500000000000007</v>
          </cell>
          <cell r="C288">
            <v>53</v>
          </cell>
          <cell r="D288">
            <v>17.099800000000002</v>
          </cell>
          <cell r="E288">
            <v>12.22</v>
          </cell>
          <cell r="F288">
            <v>9.6300000000000008</v>
          </cell>
          <cell r="I288">
            <v>10.925000000000001</v>
          </cell>
        </row>
        <row r="289">
          <cell r="A289">
            <v>11850</v>
          </cell>
          <cell r="B289">
            <v>16</v>
          </cell>
          <cell r="C289">
            <v>45.39</v>
          </cell>
          <cell r="D289">
            <v>32.323636363636361</v>
          </cell>
          <cell r="E289">
            <v>31.12</v>
          </cell>
          <cell r="F289">
            <v>18.66333333333333</v>
          </cell>
          <cell r="I289">
            <v>24.891666666666666</v>
          </cell>
        </row>
        <row r="290">
          <cell r="A290">
            <v>11861</v>
          </cell>
          <cell r="B290">
            <v>0.63</v>
          </cell>
          <cell r="C290">
            <v>0.78</v>
          </cell>
          <cell r="D290">
            <v>0.70500000000000007</v>
          </cell>
          <cell r="E290">
            <v>0.63</v>
          </cell>
          <cell r="F290" t="str">
            <v>CSS es menor</v>
          </cell>
          <cell r="I290">
            <v>0.63</v>
          </cell>
        </row>
        <row r="291">
          <cell r="A291">
            <v>11897</v>
          </cell>
          <cell r="B291">
            <v>0.92</v>
          </cell>
          <cell r="C291">
            <v>299.25</v>
          </cell>
          <cell r="D291">
            <v>208.09399999999999</v>
          </cell>
          <cell r="E291">
            <v>144.30000000000001</v>
          </cell>
          <cell r="F291">
            <v>0.92</v>
          </cell>
          <cell r="I291">
            <v>72.61</v>
          </cell>
        </row>
        <row r="292">
          <cell r="A292">
            <v>11914</v>
          </cell>
          <cell r="B292">
            <v>0.78</v>
          </cell>
          <cell r="C292">
            <v>8.2200000000000006</v>
          </cell>
          <cell r="D292">
            <v>4.5</v>
          </cell>
          <cell r="E292">
            <v>0.78</v>
          </cell>
          <cell r="F292" t="str">
            <v>CSS es menor</v>
          </cell>
          <cell r="I292">
            <v>0.78</v>
          </cell>
        </row>
        <row r="293">
          <cell r="A293">
            <v>11965</v>
          </cell>
          <cell r="B293">
            <v>3.23</v>
          </cell>
          <cell r="C293">
            <v>11</v>
          </cell>
          <cell r="D293">
            <v>7.2</v>
          </cell>
          <cell r="E293">
            <v>3.23</v>
          </cell>
          <cell r="F293" t="str">
            <v>CSS es menor</v>
          </cell>
          <cell r="I293">
            <v>3.23</v>
          </cell>
        </row>
        <row r="294">
          <cell r="A294">
            <v>12008</v>
          </cell>
          <cell r="B294">
            <v>1.5</v>
          </cell>
          <cell r="C294">
            <v>9.2799999999999994</v>
          </cell>
          <cell r="D294">
            <v>5.0760000000000005</v>
          </cell>
          <cell r="E294">
            <v>1.5</v>
          </cell>
          <cell r="F294" t="str">
            <v>CSS es menor</v>
          </cell>
          <cell r="I294">
            <v>1.5</v>
          </cell>
        </row>
        <row r="295">
          <cell r="A295">
            <v>12033</v>
          </cell>
          <cell r="B295">
            <v>1.9999999999999962E-2</v>
          </cell>
          <cell r="C295">
            <v>1.2</v>
          </cell>
          <cell r="D295">
            <v>0.5220625000000001</v>
          </cell>
          <cell r="E295">
            <v>0.32100000000000001</v>
          </cell>
          <cell r="F295">
            <v>0.22066666666666665</v>
          </cell>
          <cell r="I295">
            <v>0.27083333333333331</v>
          </cell>
        </row>
        <row r="296">
          <cell r="A296">
            <v>12053</v>
          </cell>
          <cell r="B296">
            <v>0.25</v>
          </cell>
          <cell r="C296">
            <v>5</v>
          </cell>
          <cell r="D296">
            <v>3.7209090909090907</v>
          </cell>
          <cell r="E296">
            <v>1.55</v>
          </cell>
          <cell r="F296">
            <v>0.25</v>
          </cell>
          <cell r="I296">
            <v>0.9</v>
          </cell>
        </row>
        <row r="297">
          <cell r="A297">
            <v>12074</v>
          </cell>
          <cell r="B297">
            <v>0.02</v>
          </cell>
          <cell r="C297">
            <v>0.7</v>
          </cell>
          <cell r="D297">
            <v>0.15200000000000005</v>
          </cell>
          <cell r="E297">
            <v>0.06</v>
          </cell>
          <cell r="F297">
            <v>2.7999999999999997E-2</v>
          </cell>
          <cell r="I297">
            <v>4.3999999999999997E-2</v>
          </cell>
        </row>
        <row r="298">
          <cell r="A298">
            <v>12115</v>
          </cell>
          <cell r="B298">
            <v>0.08</v>
          </cell>
          <cell r="C298">
            <v>0.8</v>
          </cell>
          <cell r="D298">
            <v>0.24750000000000005</v>
          </cell>
          <cell r="E298">
            <v>0.08</v>
          </cell>
          <cell r="F298" t="str">
            <v>CSS es menor</v>
          </cell>
          <cell r="I298">
            <v>0.08</v>
          </cell>
        </row>
        <row r="299">
          <cell r="A299">
            <v>12134</v>
          </cell>
          <cell r="B299">
            <v>0.19</v>
          </cell>
          <cell r="C299">
            <v>3</v>
          </cell>
          <cell r="D299">
            <v>0.92888888888888888</v>
          </cell>
          <cell r="E299">
            <v>0.25</v>
          </cell>
          <cell r="F299">
            <v>0.19</v>
          </cell>
          <cell r="I299">
            <v>0.22</v>
          </cell>
        </row>
        <row r="300">
          <cell r="A300">
            <v>12141</v>
          </cell>
          <cell r="B300">
            <v>1131.22</v>
          </cell>
          <cell r="C300">
            <v>1131.22</v>
          </cell>
          <cell r="D300">
            <v>1131.22</v>
          </cell>
          <cell r="E300">
            <v>1131.22</v>
          </cell>
          <cell r="F300" t="str">
            <v>CSS es menor</v>
          </cell>
          <cell r="I300">
            <v>1131.22</v>
          </cell>
        </row>
        <row r="301">
          <cell r="A301">
            <v>12174</v>
          </cell>
          <cell r="B301">
            <v>2.29</v>
          </cell>
          <cell r="C301">
            <v>2.29</v>
          </cell>
          <cell r="D301">
            <v>2.29</v>
          </cell>
          <cell r="E301">
            <v>2.29</v>
          </cell>
          <cell r="F301" t="str">
            <v>CSS es menor</v>
          </cell>
          <cell r="I301">
            <v>2.29</v>
          </cell>
        </row>
        <row r="302">
          <cell r="A302">
            <v>12176</v>
          </cell>
          <cell r="B302">
            <v>4</v>
          </cell>
          <cell r="C302">
            <v>7</v>
          </cell>
          <cell r="D302">
            <v>5.5</v>
          </cell>
          <cell r="E302">
            <v>4</v>
          </cell>
          <cell r="F302" t="str">
            <v>CSS es menor</v>
          </cell>
          <cell r="I302">
            <v>4</v>
          </cell>
        </row>
        <row r="303">
          <cell r="A303">
            <v>12180</v>
          </cell>
          <cell r="B303">
            <v>0.8</v>
          </cell>
          <cell r="C303">
            <v>0.8</v>
          </cell>
          <cell r="D303">
            <v>0.8</v>
          </cell>
          <cell r="E303">
            <v>0.8</v>
          </cell>
          <cell r="F303" t="str">
            <v>CSS es menor</v>
          </cell>
          <cell r="I303">
            <v>0.8</v>
          </cell>
        </row>
        <row r="304">
          <cell r="A304">
            <v>12181</v>
          </cell>
          <cell r="B304">
            <v>2.0548000000000002</v>
          </cell>
          <cell r="C304">
            <v>3.9279500000000001</v>
          </cell>
          <cell r="D304">
            <v>2.8493874999999997</v>
          </cell>
          <cell r="E304">
            <v>3.9279500000000001</v>
          </cell>
          <cell r="F304">
            <v>2.4898666666666665</v>
          </cell>
          <cell r="I304">
            <v>3.2089083333333335</v>
          </cell>
        </row>
        <row r="305">
          <cell r="A305">
            <v>12213</v>
          </cell>
          <cell r="B305">
            <v>9.9510000000000005</v>
          </cell>
          <cell r="C305">
            <v>9.9510000000000005</v>
          </cell>
          <cell r="D305">
            <v>9.9510000000000005</v>
          </cell>
          <cell r="E305">
            <v>9.9510000000000005</v>
          </cell>
          <cell r="F305" t="str">
            <v>CSS es menor</v>
          </cell>
          <cell r="I305">
            <v>9.9510000000000005</v>
          </cell>
        </row>
        <row r="306">
          <cell r="A306">
            <v>12217</v>
          </cell>
          <cell r="B306">
            <v>35</v>
          </cell>
          <cell r="C306">
            <v>100.73</v>
          </cell>
          <cell r="D306">
            <v>67.865000000000009</v>
          </cell>
          <cell r="E306">
            <v>35</v>
          </cell>
          <cell r="F306" t="str">
            <v>CSS es menor</v>
          </cell>
          <cell r="I306">
            <v>35</v>
          </cell>
        </row>
        <row r="307">
          <cell r="A307">
            <v>12221</v>
          </cell>
          <cell r="B307">
            <v>173.6</v>
          </cell>
          <cell r="C307">
            <v>800</v>
          </cell>
          <cell r="D307">
            <v>486.8</v>
          </cell>
          <cell r="E307">
            <v>173.6</v>
          </cell>
          <cell r="F307" t="str">
            <v>CSS es menor</v>
          </cell>
          <cell r="I307">
            <v>173.6</v>
          </cell>
        </row>
        <row r="308">
          <cell r="A308">
            <v>12303</v>
          </cell>
          <cell r="B308">
            <v>41</v>
          </cell>
          <cell r="C308">
            <v>78</v>
          </cell>
          <cell r="D308">
            <v>51.607142857142854</v>
          </cell>
          <cell r="E308">
            <v>60.25</v>
          </cell>
          <cell r="F308" t="str">
            <v>CSS es menor</v>
          </cell>
          <cell r="I308">
            <v>60.25</v>
          </cell>
        </row>
        <row r="309">
          <cell r="A309">
            <v>70024</v>
          </cell>
          <cell r="B309">
            <v>0.5</v>
          </cell>
          <cell r="C309">
            <v>56.04</v>
          </cell>
          <cell r="D309">
            <v>28.27</v>
          </cell>
          <cell r="E309">
            <v>0.5</v>
          </cell>
          <cell r="F309" t="str">
            <v>CSS es menor</v>
          </cell>
          <cell r="I309">
            <v>0.5</v>
          </cell>
        </row>
        <row r="310">
          <cell r="A310">
            <v>70026</v>
          </cell>
          <cell r="B310">
            <v>0.251</v>
          </cell>
          <cell r="C310">
            <v>10.5</v>
          </cell>
          <cell r="D310">
            <v>2.8727499999999999</v>
          </cell>
          <cell r="E310">
            <v>0.251</v>
          </cell>
          <cell r="F310" t="str">
            <v>CSS es menor</v>
          </cell>
          <cell r="I310">
            <v>0.251</v>
          </cell>
        </row>
        <row r="311">
          <cell r="A311">
            <v>101015</v>
          </cell>
          <cell r="B311">
            <v>53.54</v>
          </cell>
          <cell r="C311">
            <v>410.66</v>
          </cell>
          <cell r="D311">
            <v>291.62000000000006</v>
          </cell>
          <cell r="E311">
            <v>53.54</v>
          </cell>
          <cell r="F311" t="str">
            <v>CSS es menor</v>
          </cell>
          <cell r="I311">
            <v>53.54</v>
          </cell>
        </row>
        <row r="312">
          <cell r="A312">
            <v>102030</v>
          </cell>
          <cell r="B312">
            <v>13.02</v>
          </cell>
          <cell r="C312">
            <v>25.52</v>
          </cell>
          <cell r="D312">
            <v>15.979999999999999</v>
          </cell>
          <cell r="E312">
            <v>13.02</v>
          </cell>
          <cell r="F312" t="str">
            <v>CSS es menor</v>
          </cell>
          <cell r="I312">
            <v>13.02</v>
          </cell>
        </row>
        <row r="313">
          <cell r="A313">
            <v>102209</v>
          </cell>
          <cell r="B313">
            <v>128.5</v>
          </cell>
          <cell r="C313">
            <v>589.17999999999995</v>
          </cell>
          <cell r="D313">
            <v>285.66666666666669</v>
          </cell>
          <cell r="E313">
            <v>139.32</v>
          </cell>
          <cell r="F313">
            <v>128.5</v>
          </cell>
          <cell r="I313">
            <v>133.91</v>
          </cell>
        </row>
        <row r="314">
          <cell r="A314">
            <v>102260</v>
          </cell>
          <cell r="B314">
            <v>60.5</v>
          </cell>
          <cell r="C314">
            <v>70</v>
          </cell>
          <cell r="D314">
            <v>64.743333333333325</v>
          </cell>
          <cell r="E314">
            <v>60.5</v>
          </cell>
          <cell r="F314" t="str">
            <v>CSS es menor</v>
          </cell>
          <cell r="I314">
            <v>60.5</v>
          </cell>
        </row>
        <row r="315">
          <cell r="A315">
            <v>102301</v>
          </cell>
          <cell r="B315">
            <v>132</v>
          </cell>
          <cell r="C315">
            <v>353</v>
          </cell>
          <cell r="D315">
            <v>251.93937500000001</v>
          </cell>
          <cell r="E315">
            <v>226.83</v>
          </cell>
          <cell r="F315">
            <v>132</v>
          </cell>
          <cell r="I315">
            <v>179.41500000000002</v>
          </cell>
        </row>
        <row r="316">
          <cell r="A316">
            <v>102493</v>
          </cell>
          <cell r="B316">
            <v>5.16</v>
          </cell>
          <cell r="C316">
            <v>18.850000000000001</v>
          </cell>
          <cell r="D316">
            <v>7.4571428571428573</v>
          </cell>
          <cell r="E316">
            <v>5.75</v>
          </cell>
          <cell r="F316">
            <v>5.5200000000000005</v>
          </cell>
          <cell r="I316">
            <v>5.6349999999999998</v>
          </cell>
        </row>
        <row r="317">
          <cell r="A317">
            <v>102737</v>
          </cell>
          <cell r="B317">
            <v>0.29899999999999999</v>
          </cell>
          <cell r="C317">
            <v>8.48</v>
          </cell>
          <cell r="D317">
            <v>2.1278000000000001</v>
          </cell>
          <cell r="E317">
            <v>0.29899999999999999</v>
          </cell>
          <cell r="F317" t="str">
            <v>CSS es menor</v>
          </cell>
          <cell r="I317">
            <v>0.29899999999999999</v>
          </cell>
        </row>
        <row r="318">
          <cell r="A318">
            <v>102822</v>
          </cell>
          <cell r="B318">
            <v>104</v>
          </cell>
          <cell r="C318">
            <v>736.6</v>
          </cell>
          <cell r="D318">
            <v>340.15</v>
          </cell>
          <cell r="E318">
            <v>260</v>
          </cell>
          <cell r="F318">
            <v>182</v>
          </cell>
          <cell r="I318">
            <v>221</v>
          </cell>
        </row>
        <row r="319">
          <cell r="A319">
            <v>102977</v>
          </cell>
          <cell r="B319">
            <v>0.55000000000000004</v>
          </cell>
          <cell r="C319">
            <v>0.55000000000000004</v>
          </cell>
          <cell r="D319">
            <v>0.55000000000000004</v>
          </cell>
          <cell r="E319">
            <v>0.55000000000000004</v>
          </cell>
          <cell r="F319" t="str">
            <v>CSS es menor</v>
          </cell>
          <cell r="I319">
            <v>0.55000000000000004</v>
          </cell>
        </row>
        <row r="320">
          <cell r="A320">
            <v>102978</v>
          </cell>
          <cell r="B320">
            <v>0.65</v>
          </cell>
          <cell r="C320">
            <v>0.65</v>
          </cell>
          <cell r="D320">
            <v>0.65</v>
          </cell>
          <cell r="E320">
            <v>0.65</v>
          </cell>
          <cell r="F320" t="str">
            <v>CSS es menor</v>
          </cell>
          <cell r="I320">
            <v>0.65</v>
          </cell>
        </row>
        <row r="321">
          <cell r="A321">
            <v>103067</v>
          </cell>
          <cell r="B321">
            <v>1450</v>
          </cell>
          <cell r="C321">
            <v>1550</v>
          </cell>
          <cell r="D321">
            <v>1500</v>
          </cell>
          <cell r="E321">
            <v>1450</v>
          </cell>
          <cell r="F321" t="str">
            <v>CSS es menor</v>
          </cell>
          <cell r="I321">
            <v>1450</v>
          </cell>
        </row>
        <row r="322">
          <cell r="A322">
            <v>103108</v>
          </cell>
          <cell r="B322">
            <v>39.5</v>
          </cell>
          <cell r="C322">
            <v>48.67</v>
          </cell>
          <cell r="D322">
            <v>44.085000000000001</v>
          </cell>
          <cell r="E322">
            <v>48.67</v>
          </cell>
          <cell r="F322">
            <v>39.5</v>
          </cell>
          <cell r="I322">
            <v>44.085000000000001</v>
          </cell>
        </row>
        <row r="323">
          <cell r="A323">
            <v>103382</v>
          </cell>
          <cell r="B323">
            <v>1.28</v>
          </cell>
          <cell r="C323">
            <v>3.44</v>
          </cell>
          <cell r="D323">
            <v>2.36</v>
          </cell>
          <cell r="E323">
            <v>1.28</v>
          </cell>
          <cell r="F323" t="str">
            <v>CSS es menor</v>
          </cell>
          <cell r="I323">
            <v>1.28</v>
          </cell>
        </row>
        <row r="324">
          <cell r="A324">
            <v>103475</v>
          </cell>
          <cell r="B324">
            <v>532</v>
          </cell>
          <cell r="C324">
            <v>535</v>
          </cell>
          <cell r="D324">
            <v>533.5</v>
          </cell>
          <cell r="E324">
            <v>532</v>
          </cell>
          <cell r="F324" t="str">
            <v>CSS es menor</v>
          </cell>
          <cell r="I324">
            <v>532</v>
          </cell>
        </row>
        <row r="325">
          <cell r="A325">
            <v>103483</v>
          </cell>
          <cell r="B325">
            <v>0.04</v>
          </cell>
          <cell r="C325">
            <v>0.61</v>
          </cell>
          <cell r="D325">
            <v>0.47799999999999992</v>
          </cell>
          <cell r="E325">
            <v>0.04</v>
          </cell>
          <cell r="F325" t="str">
            <v>CSS es menor</v>
          </cell>
          <cell r="I325">
            <v>0.04</v>
          </cell>
        </row>
        <row r="326">
          <cell r="A326">
            <v>103501</v>
          </cell>
          <cell r="B326">
            <v>0.79</v>
          </cell>
          <cell r="C326">
            <v>1.22</v>
          </cell>
          <cell r="D326">
            <v>1.0033333333333332</v>
          </cell>
          <cell r="E326">
            <v>0.79</v>
          </cell>
          <cell r="F326" t="str">
            <v>CSS es menor</v>
          </cell>
          <cell r="I326">
            <v>0.79</v>
          </cell>
        </row>
        <row r="327">
          <cell r="A327">
            <v>103504</v>
          </cell>
          <cell r="B327">
            <v>25.87</v>
          </cell>
          <cell r="C327">
            <v>54.9</v>
          </cell>
          <cell r="D327">
            <v>47.167500000000004</v>
          </cell>
          <cell r="E327">
            <v>25.87</v>
          </cell>
          <cell r="F327" t="str">
            <v>CSS es menor</v>
          </cell>
          <cell r="I327">
            <v>25.87</v>
          </cell>
        </row>
        <row r="328">
          <cell r="A328">
            <v>103585</v>
          </cell>
          <cell r="B328">
            <v>2.17</v>
          </cell>
          <cell r="C328">
            <v>2.17</v>
          </cell>
          <cell r="D328">
            <v>2.17</v>
          </cell>
          <cell r="E328">
            <v>2.17</v>
          </cell>
          <cell r="F328" t="str">
            <v>CSS es menor</v>
          </cell>
          <cell r="I328">
            <v>2.17</v>
          </cell>
        </row>
        <row r="329">
          <cell r="A329">
            <v>103703</v>
          </cell>
          <cell r="B329">
            <v>169.97</v>
          </cell>
          <cell r="C329">
            <v>297.55</v>
          </cell>
          <cell r="D329">
            <v>233.76</v>
          </cell>
          <cell r="E329">
            <v>169.97</v>
          </cell>
          <cell r="F329" t="str">
            <v>CSS es menor</v>
          </cell>
          <cell r="I329">
            <v>169.97</v>
          </cell>
        </row>
        <row r="330">
          <cell r="A330">
            <v>103817</v>
          </cell>
          <cell r="B330">
            <v>0.65</v>
          </cell>
          <cell r="C330">
            <v>2</v>
          </cell>
          <cell r="D330">
            <v>1.2275</v>
          </cell>
          <cell r="E330">
            <v>0.65</v>
          </cell>
          <cell r="F330" t="str">
            <v>CSS es menor</v>
          </cell>
          <cell r="I330">
            <v>0.65</v>
          </cell>
        </row>
        <row r="331">
          <cell r="A331">
            <v>103888</v>
          </cell>
          <cell r="B331">
            <v>540.29999999999995</v>
          </cell>
          <cell r="C331">
            <v>540.29999999999995</v>
          </cell>
          <cell r="D331">
            <v>540.29999999999995</v>
          </cell>
          <cell r="E331">
            <v>540.29999999999995</v>
          </cell>
          <cell r="F331">
            <v>540.29999999999995</v>
          </cell>
          <cell r="I331">
            <v>540.29999999999995</v>
          </cell>
        </row>
        <row r="332">
          <cell r="A332">
            <v>104001</v>
          </cell>
          <cell r="B332">
            <v>0.85</v>
          </cell>
          <cell r="C332">
            <v>5</v>
          </cell>
          <cell r="D332">
            <v>1.9660624999999998</v>
          </cell>
          <cell r="E332">
            <v>1.087</v>
          </cell>
          <cell r="F332">
            <v>0.89500000000000002</v>
          </cell>
          <cell r="I332">
            <v>0.99099999999999999</v>
          </cell>
        </row>
        <row r="333">
          <cell r="A333">
            <v>104032</v>
          </cell>
          <cell r="B333">
            <v>0.17</v>
          </cell>
          <cell r="C333">
            <v>0.35</v>
          </cell>
          <cell r="D333">
            <v>0.30875000000000002</v>
          </cell>
          <cell r="E333">
            <v>0.17</v>
          </cell>
          <cell r="F333" t="str">
            <v>CSS es menor</v>
          </cell>
          <cell r="I333">
            <v>0.17</v>
          </cell>
        </row>
        <row r="334">
          <cell r="A334">
            <v>104271</v>
          </cell>
          <cell r="B334">
            <v>0.43</v>
          </cell>
          <cell r="C334">
            <v>390</v>
          </cell>
          <cell r="D334">
            <v>195.215</v>
          </cell>
          <cell r="E334">
            <v>390</v>
          </cell>
          <cell r="F334">
            <v>0.43</v>
          </cell>
          <cell r="I334">
            <v>195.215</v>
          </cell>
        </row>
        <row r="335">
          <cell r="A335">
            <v>104354</v>
          </cell>
          <cell r="B335">
            <v>2.3199999999999998</v>
          </cell>
          <cell r="C335">
            <v>90</v>
          </cell>
          <cell r="D335">
            <v>24.24</v>
          </cell>
          <cell r="E335">
            <v>2.3199999999999998</v>
          </cell>
          <cell r="F335">
            <v>2.3199999999999998</v>
          </cell>
          <cell r="I335">
            <v>2.3199999999999998</v>
          </cell>
        </row>
        <row r="336">
          <cell r="A336">
            <v>104355</v>
          </cell>
          <cell r="B336">
            <v>22.5</v>
          </cell>
          <cell r="C336">
            <v>22.5</v>
          </cell>
          <cell r="D336">
            <v>22.5</v>
          </cell>
          <cell r="E336">
            <v>22.5</v>
          </cell>
          <cell r="F336" t="str">
            <v>CSS es menor</v>
          </cell>
          <cell r="I336">
            <v>22.5</v>
          </cell>
        </row>
        <row r="337">
          <cell r="A337">
            <v>104359</v>
          </cell>
          <cell r="B337">
            <v>70</v>
          </cell>
          <cell r="C337">
            <v>70</v>
          </cell>
          <cell r="D337">
            <v>70</v>
          </cell>
          <cell r="E337">
            <v>70</v>
          </cell>
          <cell r="F337" t="str">
            <v>CSS es menor</v>
          </cell>
          <cell r="I337">
            <v>70</v>
          </cell>
        </row>
        <row r="338">
          <cell r="A338">
            <v>104579</v>
          </cell>
          <cell r="B338">
            <v>2.08</v>
          </cell>
          <cell r="C338">
            <v>7.2</v>
          </cell>
          <cell r="D338">
            <v>3.7866666666666666</v>
          </cell>
          <cell r="E338">
            <v>7.2</v>
          </cell>
          <cell r="F338">
            <v>2.08</v>
          </cell>
          <cell r="I338">
            <v>4.6400000000000006</v>
          </cell>
        </row>
        <row r="339">
          <cell r="A339">
            <v>104580</v>
          </cell>
          <cell r="B339">
            <v>0.5</v>
          </cell>
          <cell r="C339">
            <v>0.5</v>
          </cell>
          <cell r="D339">
            <v>0.5</v>
          </cell>
          <cell r="E339">
            <v>0.5</v>
          </cell>
          <cell r="F339">
            <v>0.5</v>
          </cell>
          <cell r="I339">
            <v>0.5</v>
          </cell>
        </row>
        <row r="340">
          <cell r="A340">
            <v>104691</v>
          </cell>
          <cell r="B340">
            <v>0</v>
          </cell>
          <cell r="C340">
            <v>155</v>
          </cell>
          <cell r="D340">
            <v>51.666666666666664</v>
          </cell>
          <cell r="E340">
            <v>155</v>
          </cell>
          <cell r="F340">
            <v>0</v>
          </cell>
          <cell r="I340">
            <v>77.5</v>
          </cell>
        </row>
        <row r="341">
          <cell r="A341">
            <v>104696</v>
          </cell>
          <cell r="B341">
            <v>5.92</v>
          </cell>
          <cell r="C341">
            <v>5.92</v>
          </cell>
          <cell r="D341">
            <v>5.92</v>
          </cell>
          <cell r="E341">
            <v>5.92</v>
          </cell>
          <cell r="F341" t="str">
            <v>CSS es menor</v>
          </cell>
          <cell r="I341">
            <v>5.92</v>
          </cell>
        </row>
        <row r="342">
          <cell r="A342">
            <v>104764</v>
          </cell>
          <cell r="B342">
            <v>10.17</v>
          </cell>
          <cell r="C342">
            <v>10.17</v>
          </cell>
          <cell r="D342">
            <v>10.17</v>
          </cell>
          <cell r="E342">
            <v>10.17</v>
          </cell>
          <cell r="F342" t="str">
            <v>CSS es menor</v>
          </cell>
          <cell r="I342">
            <v>10.17</v>
          </cell>
        </row>
        <row r="343">
          <cell r="A343">
            <v>104765</v>
          </cell>
          <cell r="B343">
            <v>0.83</v>
          </cell>
          <cell r="C343">
            <v>2.81</v>
          </cell>
          <cell r="D343">
            <v>2.15</v>
          </cell>
          <cell r="E343">
            <v>0.83</v>
          </cell>
          <cell r="F343" t="str">
            <v>CSS es menor</v>
          </cell>
          <cell r="I343">
            <v>0.83</v>
          </cell>
        </row>
        <row r="344">
          <cell r="A344">
            <v>104768</v>
          </cell>
          <cell r="B344">
            <v>0.33</v>
          </cell>
          <cell r="C344">
            <v>0.33</v>
          </cell>
          <cell r="D344">
            <v>0.33</v>
          </cell>
          <cell r="E344">
            <v>0.33</v>
          </cell>
          <cell r="F344" t="str">
            <v>CSS es menor</v>
          </cell>
          <cell r="I344">
            <v>0.33</v>
          </cell>
        </row>
        <row r="345">
          <cell r="A345">
            <v>104769</v>
          </cell>
          <cell r="B345">
            <v>4.1340000000000003</v>
          </cell>
          <cell r="C345">
            <v>5</v>
          </cell>
          <cell r="D345">
            <v>4.5670000000000002</v>
          </cell>
          <cell r="E345">
            <v>4.1340000000000003</v>
          </cell>
          <cell r="F345" t="str">
            <v>CSS es menor</v>
          </cell>
          <cell r="I345">
            <v>4.1340000000000003</v>
          </cell>
        </row>
        <row r="346">
          <cell r="A346">
            <v>104806</v>
          </cell>
          <cell r="B346">
            <v>51.54</v>
          </cell>
          <cell r="C346">
            <v>410.67</v>
          </cell>
          <cell r="D346">
            <v>290.95999999999998</v>
          </cell>
          <cell r="E346">
            <v>51.54</v>
          </cell>
          <cell r="F346" t="str">
            <v>CSS es menor</v>
          </cell>
          <cell r="I346">
            <v>51.54</v>
          </cell>
        </row>
        <row r="347">
          <cell r="A347">
            <v>104810</v>
          </cell>
          <cell r="B347">
            <v>2.4900000000000002</v>
          </cell>
          <cell r="C347">
            <v>39.65</v>
          </cell>
          <cell r="D347">
            <v>21.07</v>
          </cell>
          <cell r="E347">
            <v>2.4900000000000002</v>
          </cell>
          <cell r="F347" t="str">
            <v>CSS es menor</v>
          </cell>
          <cell r="I347">
            <v>2.4900000000000002</v>
          </cell>
        </row>
        <row r="348">
          <cell r="A348">
            <v>104862</v>
          </cell>
          <cell r="B348">
            <v>106.16</v>
          </cell>
          <cell r="C348">
            <v>106.16</v>
          </cell>
          <cell r="D348">
            <v>106.16</v>
          </cell>
          <cell r="E348">
            <v>106.16</v>
          </cell>
          <cell r="F348" t="str">
            <v>CSS es menor</v>
          </cell>
          <cell r="I348">
            <v>106.16</v>
          </cell>
        </row>
        <row r="349">
          <cell r="A349">
            <v>104936</v>
          </cell>
          <cell r="B349">
            <v>3.335</v>
          </cell>
          <cell r="C349">
            <v>5.45</v>
          </cell>
          <cell r="D349">
            <v>4.4829999999999997</v>
          </cell>
          <cell r="E349">
            <v>3.335</v>
          </cell>
          <cell r="F349" t="str">
            <v>CSS es menor</v>
          </cell>
          <cell r="I349">
            <v>3.335</v>
          </cell>
        </row>
        <row r="350">
          <cell r="A350">
            <v>105450</v>
          </cell>
          <cell r="B350">
            <v>12.7309</v>
          </cell>
          <cell r="C350">
            <v>161</v>
          </cell>
          <cell r="D350">
            <v>137.24727142857142</v>
          </cell>
          <cell r="E350">
            <v>155</v>
          </cell>
          <cell r="F350">
            <v>155</v>
          </cell>
          <cell r="I350">
            <v>155</v>
          </cell>
        </row>
        <row r="351">
          <cell r="A351">
            <v>105452</v>
          </cell>
          <cell r="B351">
            <v>2.98</v>
          </cell>
          <cell r="C351">
            <v>7</v>
          </cell>
          <cell r="D351">
            <v>5.9760000000000009</v>
          </cell>
          <cell r="E351">
            <v>5.9</v>
          </cell>
          <cell r="F351">
            <v>2.98</v>
          </cell>
          <cell r="I351">
            <v>4.4400000000000004</v>
          </cell>
        </row>
        <row r="352">
          <cell r="A352">
            <v>105539</v>
          </cell>
          <cell r="B352">
            <v>30</v>
          </cell>
          <cell r="C352">
            <v>30.05</v>
          </cell>
          <cell r="D352">
            <v>30.006250000000001</v>
          </cell>
          <cell r="E352">
            <v>30</v>
          </cell>
          <cell r="F352">
            <v>30</v>
          </cell>
          <cell r="I352">
            <v>30</v>
          </cell>
        </row>
        <row r="353">
          <cell r="A353">
            <v>105594</v>
          </cell>
          <cell r="B353">
            <v>11.22</v>
          </cell>
          <cell r="C353">
            <v>11.22</v>
          </cell>
          <cell r="D353">
            <v>11.22</v>
          </cell>
          <cell r="E353">
            <v>11.22</v>
          </cell>
          <cell r="F353">
            <v>11.22</v>
          </cell>
          <cell r="I353">
            <v>11.22</v>
          </cell>
        </row>
        <row r="354">
          <cell r="A354">
            <v>106109</v>
          </cell>
          <cell r="B354">
            <v>13</v>
          </cell>
          <cell r="C354">
            <v>13</v>
          </cell>
          <cell r="D354">
            <v>13</v>
          </cell>
          <cell r="E354">
            <v>13</v>
          </cell>
          <cell r="F354">
            <v>13</v>
          </cell>
          <cell r="I354">
            <v>13</v>
          </cell>
        </row>
        <row r="355">
          <cell r="A355">
            <v>108319</v>
          </cell>
          <cell r="B355">
            <v>532</v>
          </cell>
          <cell r="C355">
            <v>532</v>
          </cell>
          <cell r="D355">
            <v>532</v>
          </cell>
          <cell r="E355">
            <v>532</v>
          </cell>
          <cell r="F355" t="str">
            <v>CSS es menor</v>
          </cell>
          <cell r="I355">
            <v>532</v>
          </cell>
        </row>
        <row r="356">
          <cell r="A356" t="str">
            <v>Total general</v>
          </cell>
          <cell r="B356">
            <v>0</v>
          </cell>
          <cell r="C356">
            <v>1550</v>
          </cell>
          <cell r="D356">
            <v>18.423838013253569</v>
          </cell>
          <cell r="E356">
            <v>7.6940000000000003E-3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A5:T225" totalsRowShown="0">
  <autoFilter ref="A5:T225" xr:uid="{00000000-0009-0000-0100-000002000000}"/>
  <tableColumns count="20">
    <tableColumn id="1" xr3:uid="{00000000-0010-0000-0000-000001000000}" name="#" dataDxfId="95"/>
    <tableColumn id="2" xr3:uid="{00000000-0010-0000-0000-000002000000}" name="CÓDIGO" dataDxfId="94"/>
    <tableColumn id="3" xr3:uid="{00000000-0010-0000-0000-000003000000}" name="Ficha Técnica" dataDxfId="93"/>
    <tableColumn id="4" xr3:uid="{00000000-0010-0000-0000-000004000000}" name="DESCRIPCIÓN" dataDxfId="92"/>
    <tableColumn id="5" xr3:uid="{00000000-0010-0000-0000-000005000000}" name="CANTIDAD_x000a_CSS" dataDxfId="91"/>
    <tableColumn id="6" xr3:uid="{00000000-0010-0000-0000-000006000000}" name="PRECIO DE REFERENCIA" dataDxfId="90"/>
    <tableColumn id="7" xr3:uid="{00000000-0010-0000-0000-000007000000}" name="MONTO CSS" dataDxfId="89">
      <calculatedColumnFormula>E6*F6</calculatedColumnFormula>
    </tableColumn>
    <tableColumn id="8" xr3:uid="{00000000-0010-0000-0000-000008000000}" name="Consumo de Despacho" dataDxfId="88"/>
    <tableColumn id="9" xr3:uid="{00000000-0010-0000-0000-000009000000}" name="Saldos pendientes del contrato" dataDxfId="87"/>
    <tableColumn id="26" xr3:uid="{00000000-0010-0000-0000-00001A000000}" name="Alcance (en meses)" dataDxfId="86">
      <calculatedColumnFormula>Tabla2[[#This Row],[Saldos pendientes del contrato]]/Tabla2[[#This Row],[Consumo de Despacho]]</calculatedColumnFormula>
    </tableColumn>
    <tableColumn id="10" xr3:uid="{00000000-0010-0000-0000-00000A000000}" name="Manos del proveedor" dataDxfId="85"/>
    <tableColumn id="27" xr3:uid="{00000000-0010-0000-0000-00001B000000}" name="Alcance (en meses)2" dataDxfId="84">
      <calculatedColumnFormula>Tabla2[[#This Row],[Manos del proveedor]]/Tabla2[[#This Row],[Consumo de Despacho]]</calculatedColumnFormula>
    </tableColumn>
    <tableColumn id="11" xr3:uid="{00000000-0010-0000-0000-00000B000000}" name="Existencia" dataDxfId="83"/>
    <tableColumn id="12" xr3:uid="{00000000-0010-0000-0000-00000C000000}" name="Alcance (en meses)3" dataDxfId="82">
      <calculatedColumnFormula>Tabla2[[#This Row],[Existencia]]/Tabla2[[#This Row],[Consumo de Despacho]]</calculatedColumnFormula>
    </tableColumn>
    <tableColumn id="13" xr3:uid="{00000000-0010-0000-0000-00000D000000}" name="Primer Pedido calculado el 30.07.2024" dataDxfId="81"/>
    <tableColumn id="14" xr3:uid="{00000000-0010-0000-0000-00000E000000}" name="Alcance del Pedido" dataDxfId="80">
      <calculatedColumnFormula>Tabla2[[#This Row],[Primer Pedido calculado el 30.07.2024]]/Tabla2[[#This Row],[Consumo de Despacho]]</calculatedColumnFormula>
    </tableColumn>
    <tableColumn id="15" xr3:uid="{00000000-0010-0000-0000-00000F000000}" name="Alcance total" dataDxfId="79">
      <calculatedColumnFormula>SUM(Tabla2[[#This Row],[Alcance (en meses)]]+Tabla2[[#This Row],[Alcance (en meses)2]]+Tabla2[[#This Row],[Alcance (en meses)3]]+Tabla2[[#This Row],[Alcance del Pedido]])</calculatedColumnFormula>
    </tableColumn>
    <tableColumn id="16" xr3:uid="{00000000-0010-0000-0000-000010000000}" name="Analista" dataDxfId="78"/>
    <tableColumn id="17" xr3:uid="{00000000-0010-0000-0000-000011000000}" name="tipo de compra" dataDxfId="77"/>
    <tableColumn id="28" xr3:uid="{00000000-0010-0000-0000-00001C000000}" name="ESTATUS DE INVENTARIO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a2_2" displayName="Tabla2_2" ref="A8:AH228" totalsRowShown="0" headerRowDxfId="73" totalsRowDxfId="70" headerRowBorderDxfId="72" tableBorderDxfId="71" totalsRowBorderDxfId="69">
  <autoFilter ref="A8:AH228" xr:uid="{00000000-0009-0000-0100-000001000000}"/>
  <tableColumns count="34">
    <tableColumn id="1" xr3:uid="{00000000-0010-0000-0100-000001000000}" name="#" dataDxfId="68" totalsRowDxfId="67"/>
    <tableColumn id="2" xr3:uid="{00000000-0010-0000-0100-000002000000}" name="CÓDIGO" dataDxfId="66" totalsRowDxfId="65"/>
    <tableColumn id="3" xr3:uid="{00000000-0010-0000-0100-000003000000}" name="Ficha Técnica" dataDxfId="64" totalsRowDxfId="63"/>
    <tableColumn id="4" xr3:uid="{00000000-0010-0000-0100-000004000000}" name="DESCRIPCIÓN" dataDxfId="62" totalsRowDxfId="61"/>
    <tableColumn id="5" xr3:uid="{00000000-0010-0000-0100-000005000000}" name="CANTIDAD_x000a_TOTAL A COTIZAR" dataDxfId="60" totalsRowDxfId="59"/>
    <tableColumn id="6" xr3:uid="{00000000-0010-0000-0100-000006000000}" name="PRECIO DE REFERENCIA" dataDxfId="58" totalsRowDxfId="57"/>
    <tableColumn id="7" xr3:uid="{00000000-0010-0000-0100-000007000000}" name="MONTO TOTAL" dataDxfId="56" totalsRowDxfId="55">
      <calculatedColumnFormula>E9*F9</calculatedColumnFormula>
    </tableColumn>
    <tableColumn id="8" xr3:uid="{00000000-0010-0000-0100-000008000000}" name="Consumo de Despacho" dataDxfId="54" totalsRowDxfId="53"/>
    <tableColumn id="9" xr3:uid="{00000000-0010-0000-0100-000009000000}" name="Saldos pendientes del contrato" dataDxfId="52" totalsRowDxfId="51"/>
    <tableColumn id="10" xr3:uid="{00000000-0010-0000-0100-00000A000000}" name="Alcance (en meses)" dataDxfId="50" totalsRowDxfId="49">
      <calculatedColumnFormula>Tabla2_2[[#This Row],[Saldos pendientes del contrato]]/Tabla2_2[[#This Row],[Consumo de Despacho]]</calculatedColumnFormula>
    </tableColumn>
    <tableColumn id="11" xr3:uid="{00000000-0010-0000-0100-00000B000000}" name="Manos del proveedor" dataDxfId="48" totalsRowDxfId="47"/>
    <tableColumn id="12" xr3:uid="{00000000-0010-0000-0100-00000C000000}" name="Alcance (en meses)2" dataDxfId="46" totalsRowDxfId="45">
      <calculatedColumnFormula>Tabla2_2[[#This Row],[Manos del proveedor]]/Tabla2_2[[#This Row],[Consumo de Despacho]]</calculatedColumnFormula>
    </tableColumn>
    <tableColumn id="13" xr3:uid="{00000000-0010-0000-0100-00000D000000}" name="Existencia" dataDxfId="44" totalsRowDxfId="43"/>
    <tableColumn id="14" xr3:uid="{00000000-0010-0000-0100-00000E000000}" name="Alcance (en meses)3" dataDxfId="42" totalsRowDxfId="41">
      <calculatedColumnFormula>Tabla2_2[[#This Row],[Existencia]]/Tabla2_2[[#This Row],[Consumo de Despacho]]</calculatedColumnFormula>
    </tableColumn>
    <tableColumn id="15" xr3:uid="{00000000-0010-0000-0100-00000F000000}" name="Primer Pedido calculado" dataDxfId="40" totalsRowDxfId="39"/>
    <tableColumn id="27" xr3:uid="{891AA57E-2B6D-4D9A-B712-B2AE21D9DF49}" name="Entrega Inmediata (10 días hábiles Síntesis Química; 15 días hábiles Bio/Biot; 15 días hábiles Sustancias Controladas)" dataDxfId="38" totalsRowDxfId="37">
      <calculatedColumnFormula>Tabla2_2[[#This Row],[Primer Pedido calculado]]-Tabla2_2[[#This Row],[Primera Entrega (30 días calendario Síntesis Química; 45 días calendario Bio/Biot; 45 días calendario Sustancias Controladas]]</calculatedColumnFormula>
    </tableColumn>
    <tableColumn id="25" xr3:uid="{00000000-0010-0000-0100-000019000000}" name="Monto" dataDxfId="36" totalsRowDxfId="35">
      <calculatedColumnFormula>+P9*F9</calculatedColumnFormula>
    </tableColumn>
    <tableColumn id="21" xr3:uid="{00000000-0010-0000-0100-000015000000}" name="Primera Entrega (30 días calendario Síntesis Química; 45 días calendario Bio/Biot; 45 días calendario Sustancias Controladas" dataDxfId="34" totalsRowDxfId="33">
      <calculatedColumnFormula>+F9-Q9</calculatedColumnFormula>
    </tableColumn>
    <tableColumn id="23" xr3:uid="{00000000-0010-0000-0100-000017000000}" name="Monto2" dataDxfId="32" totalsRowDxfId="31">
      <calculatedColumnFormula>+R9*G9</calculatedColumnFormula>
    </tableColumn>
    <tableColumn id="22" xr3:uid="{00000000-0010-0000-0100-000016000000}" name="Entrega Subsiguiente 2025 (30 días calendario a partir de la solicitud de pedido al proveedor)" dataDxfId="30" totalsRowDxfId="29">
      <calculatedColumnFormula>+E9-O9</calculatedColumnFormula>
    </tableColumn>
    <tableColumn id="24" xr3:uid="{00000000-0010-0000-0100-000018000000}" name="Monto3" dataDxfId="28" totalsRowDxfId="27">
      <calculatedColumnFormula>+T9*G9</calculatedColumnFormula>
    </tableColumn>
    <tableColumn id="16" xr3:uid="{00000000-0010-0000-0100-000010000000}" name="Alcance del Pedido 1" dataDxfId="26" totalsRowDxfId="25">
      <calculatedColumnFormula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calculatedColumnFormula>
    </tableColumn>
    <tableColumn id="17" xr3:uid="{00000000-0010-0000-0100-000011000000}" name="Alcance total" dataDxfId="24" totalsRowDxfId="23">
      <calculatedColumnFormula>SUM(Tabla2_2[[#This Row],[Alcance (en meses)]]+Tabla2_2[[#This Row],[Alcance (en meses)2]]+Tabla2_2[[#This Row],[Alcance (en meses)3]]+Tabla2_2[[#This Row],[Alcance del Pedido 1]])</calculatedColumnFormula>
    </tableColumn>
    <tableColumn id="28" xr3:uid="{2819F213-C75A-4868-B955-E73B5878579E}" name="ALCANCE DEL SALDO 2025" dataDxfId="22" totalsRowDxfId="21">
      <calculatedColumnFormula>Tabla2_2[[#This Row],[Entrega Subsiguiente 2025 (30 días calendario a partir de la solicitud de pedido al proveedor)]]/Tabla2_2[[#This Row],[Consumo de Despacho]]</calculatedColumnFormula>
    </tableColumn>
    <tableColumn id="29" xr3:uid="{3C0813EC-A8AF-4030-B2FF-B1B2E73A62BC}" name="ALCANCE DE LA COMPRA CONJUNTA" dataDxfId="20" totalsRowDxfId="19">
      <calculatedColumnFormula>Tabla2_2[[#This Row],[CANTIDAD
TOTAL A COTIZAR]]/Tabla2_2[[#This Row],[Consumo de Despacho]]</calculatedColumnFormula>
    </tableColumn>
    <tableColumn id="18" xr3:uid="{00000000-0010-0000-0100-000012000000}" name="Analista" dataDxfId="18" totalsRowDxfId="17"/>
    <tableColumn id="19" xr3:uid="{00000000-0010-0000-0100-000013000000}" name="tipo de compra" dataDxfId="16" totalsRowDxfId="15"/>
    <tableColumn id="20" xr3:uid="{00000000-0010-0000-0100-000014000000}" name="ESTATUS DE INVENTARIO" dataDxfId="14" totalsRowDxfId="13"/>
    <tableColumn id="31" xr3:uid="{68537E05-0252-42D6-A806-9C3617B74063}" name="CATEGORÍA" dataDxfId="12" totalsRowDxfId="11"/>
    <tableColumn id="26" xr3:uid="{0DE9F978-7B7A-4554-AB27-331B89BED58A}" name="CANTIDAD DE MEDICAMENTO PARA ENTREGA INMEDIATA" dataDxfId="10" totalsRowDxfId="9"/>
    <tableColumn id="32" xr3:uid="{734ADB96-A215-4737-B605-E2D737E7089D}" name="CANTIDAD DE MEDICAMENTO PARA PRIMERA ENTREGA" dataDxfId="8" totalsRowDxfId="7"/>
    <tableColumn id="33" xr3:uid="{28A008F3-1C57-45ED-9F58-6C278CD5D3DA}" name="CANTIDAD DE MEDICAMENTO PARA ENTREGAS SUBSIGUIENTES 2025" dataDxfId="6" totalsRowDxfId="5"/>
    <tableColumn id="34" xr3:uid="{10790631-6118-470A-8E9F-36494EDD3AD7}" name="PRECIO UNITARIO PROPUESTO B/." dataDxfId="4" totalsRowDxfId="3"/>
    <tableColumn id="35" xr3:uid="{3305AEC0-E7E0-40F2-BF5B-5742080E26EB}" name="MONTO TOTAL PROPUESTO B/." dataDxfId="2" totalsRow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6"/>
  <sheetViews>
    <sheetView zoomScale="90" zoomScaleNormal="90" workbookViewId="0">
      <pane xSplit="7" ySplit="5" topLeftCell="M77" activePane="bottomRight" state="frozen"/>
      <selection pane="topRight"/>
      <selection pane="bottomLeft"/>
      <selection pane="bottomRight" activeCell="O77" sqref="O77"/>
    </sheetView>
  </sheetViews>
  <sheetFormatPr baseColWidth="10" defaultColWidth="11.54296875" defaultRowHeight="14"/>
  <cols>
    <col min="1" max="1" width="3.81640625" style="9" customWidth="1"/>
    <col min="2" max="2" width="9.54296875" style="9" customWidth="1"/>
    <col min="3" max="3" width="8" style="9" customWidth="1"/>
    <col min="4" max="4" width="37.6328125" style="9" customWidth="1"/>
    <col min="5" max="5" width="9.6328125" style="9" customWidth="1"/>
    <col min="6" max="6" width="12.08984375" style="9" customWidth="1"/>
    <col min="7" max="7" width="15.36328125" style="9" customWidth="1"/>
    <col min="8" max="8" width="9.453125" style="10" hidden="1" customWidth="1"/>
    <col min="9" max="9" width="11.453125" style="10" hidden="1" customWidth="1"/>
    <col min="10" max="10" width="8.1796875" style="10" hidden="1" customWidth="1"/>
    <col min="11" max="11" width="9.81640625" style="10" hidden="1" customWidth="1"/>
    <col min="12" max="12" width="7.453125" style="10" hidden="1" customWidth="1"/>
    <col min="13" max="13" width="11.453125" style="10" customWidth="1"/>
    <col min="14" max="14" width="7.453125" style="10" customWidth="1"/>
    <col min="15" max="15" width="14.453125" style="11" customWidth="1"/>
    <col min="16" max="16" width="9.08984375" style="10" customWidth="1"/>
    <col min="17" max="17" width="7.90625" style="10" customWidth="1"/>
    <col min="18" max="18" width="7" style="11" customWidth="1"/>
    <col min="19" max="19" width="11.1796875" style="11" customWidth="1"/>
    <col min="20" max="20" width="29.1796875" style="9" customWidth="1"/>
    <col min="21" max="16384" width="11.54296875" style="9"/>
  </cols>
  <sheetData>
    <row r="1" spans="1:20">
      <c r="A1" s="69" t="s">
        <v>0</v>
      </c>
      <c r="B1" s="69"/>
      <c r="C1" s="69"/>
      <c r="D1" s="69"/>
      <c r="E1" s="69"/>
      <c r="F1" s="69"/>
      <c r="G1" s="69"/>
    </row>
    <row r="2" spans="1:20">
      <c r="A2" s="69" t="s">
        <v>1</v>
      </c>
      <c r="B2" s="69"/>
      <c r="C2" s="69"/>
      <c r="D2" s="69"/>
      <c r="E2" s="69"/>
      <c r="F2" s="69"/>
      <c r="G2" s="69"/>
    </row>
    <row r="3" spans="1:20">
      <c r="A3" s="69" t="s">
        <v>2</v>
      </c>
      <c r="B3" s="69"/>
      <c r="C3" s="69"/>
      <c r="D3" s="69"/>
      <c r="E3" s="69"/>
      <c r="F3" s="69"/>
      <c r="G3" s="69"/>
    </row>
    <row r="4" spans="1:20" ht="7.75" customHeight="1">
      <c r="A4" s="13"/>
      <c r="B4" s="13"/>
      <c r="C4" s="13"/>
      <c r="D4" s="13"/>
      <c r="E4" s="13"/>
      <c r="F4" s="13"/>
      <c r="G4" s="13"/>
    </row>
    <row r="5" spans="1:20" ht="66" customHeight="1">
      <c r="A5" s="14" t="s">
        <v>3</v>
      </c>
      <c r="B5" s="15" t="s">
        <v>4</v>
      </c>
      <c r="C5" s="15" t="s">
        <v>5</v>
      </c>
      <c r="D5" s="16" t="s">
        <v>6</v>
      </c>
      <c r="E5" s="15" t="s">
        <v>7</v>
      </c>
      <c r="F5" s="17" t="s">
        <v>8</v>
      </c>
      <c r="G5" s="18" t="s">
        <v>9</v>
      </c>
      <c r="H5" s="19" t="s">
        <v>10</v>
      </c>
      <c r="I5" s="29" t="s">
        <v>11</v>
      </c>
      <c r="J5" s="19" t="s">
        <v>12</v>
      </c>
      <c r="K5" s="29" t="s">
        <v>13</v>
      </c>
      <c r="L5" s="19" t="s">
        <v>14</v>
      </c>
      <c r="M5" s="29" t="s">
        <v>15</v>
      </c>
      <c r="N5" s="19" t="s">
        <v>16</v>
      </c>
      <c r="O5" s="30" t="s">
        <v>17</v>
      </c>
      <c r="P5" s="30" t="s">
        <v>18</v>
      </c>
      <c r="Q5" s="33" t="s">
        <v>19</v>
      </c>
      <c r="R5" s="34" t="s">
        <v>20</v>
      </c>
      <c r="S5" s="34" t="s">
        <v>21</v>
      </c>
      <c r="T5" s="34" t="s">
        <v>22</v>
      </c>
    </row>
    <row r="6" spans="1:20" ht="16.75" customHeight="1">
      <c r="A6" s="20">
        <v>1</v>
      </c>
      <c r="B6" s="21">
        <v>101038201</v>
      </c>
      <c r="C6" s="22">
        <v>10680</v>
      </c>
      <c r="D6" s="23" t="s">
        <v>23</v>
      </c>
      <c r="E6" s="24">
        <v>30335418</v>
      </c>
      <c r="F6" s="25">
        <v>0.02</v>
      </c>
      <c r="G6" s="25">
        <f t="shared" ref="G6:G12" si="0">E6*F6</f>
        <v>606708.36</v>
      </c>
      <c r="H6" s="26">
        <v>640172</v>
      </c>
      <c r="I6" s="26">
        <v>14592000</v>
      </c>
      <c r="J6" s="31">
        <f>Tabla2[[#This Row],[Saldos pendientes del contrato]]/Tabla2[[#This Row],[Consumo de Despacho]]</f>
        <v>22.793874146323201</v>
      </c>
      <c r="K6" s="26">
        <v>0</v>
      </c>
      <c r="L6" s="31">
        <f>Tabla2[[#This Row],[Manos del proveedor]]/Tabla2[[#This Row],[Consumo de Despacho]]</f>
        <v>0</v>
      </c>
      <c r="M6" s="26">
        <v>1804900</v>
      </c>
      <c r="N6" s="31">
        <f>Tabla2[[#This Row],[Existencia]]/Tabla2[[#This Row],[Consumo de Despacho]]</f>
        <v>2.8193985366432801</v>
      </c>
      <c r="O6" s="32">
        <v>300000</v>
      </c>
      <c r="P6" s="31">
        <f>Tabla2[[#This Row],[Primer Pedido calculado el 30.07.2024]]/Tabla2[[#This Row],[Consumo de Despacho]]</f>
        <v>0.46862405728460499</v>
      </c>
      <c r="Q6" s="35">
        <f>SUM(Tabla2[[#This Row],[Alcance (en meses)]]+Tabla2[[#This Row],[Alcance (en meses)2]]+Tabla2[[#This Row],[Alcance (en meses)3]]+Tabla2[[#This Row],[Alcance del Pedido]])</f>
        <v>26.0818967402511</v>
      </c>
      <c r="R6" s="36" t="s">
        <v>24</v>
      </c>
      <c r="S6" s="36" t="s">
        <v>25</v>
      </c>
      <c r="T6" s="9" t="s">
        <v>26</v>
      </c>
    </row>
    <row r="7" spans="1:20" ht="16.75" customHeight="1">
      <c r="A7" s="20">
        <v>2</v>
      </c>
      <c r="B7" s="21">
        <v>102073301</v>
      </c>
      <c r="C7" s="22">
        <v>10255</v>
      </c>
      <c r="D7" s="23" t="s">
        <v>27</v>
      </c>
      <c r="E7" s="24">
        <v>28260</v>
      </c>
      <c r="F7" s="25">
        <v>2.19</v>
      </c>
      <c r="G7" s="25">
        <f t="shared" si="0"/>
        <v>61889.4</v>
      </c>
      <c r="H7" s="26">
        <v>2066</v>
      </c>
      <c r="I7" s="26">
        <v>0</v>
      </c>
      <c r="J7" s="31">
        <f>Tabla2[[#This Row],[Saldos pendientes del contrato]]/Tabla2[[#This Row],[Consumo de Despacho]]</f>
        <v>0</v>
      </c>
      <c r="K7" s="26">
        <v>0</v>
      </c>
      <c r="L7" s="31">
        <f>Tabla2[[#This Row],[Manos del proveedor]]/Tabla2[[#This Row],[Consumo de Despacho]]</f>
        <v>0</v>
      </c>
      <c r="M7" s="26">
        <v>379</v>
      </c>
      <c r="N7" s="31">
        <f>Tabla2[[#This Row],[Existencia]]/Tabla2[[#This Row],[Consumo de Despacho]]</f>
        <v>0.18344627299128799</v>
      </c>
      <c r="O7" s="32">
        <v>12396</v>
      </c>
      <c r="P7" s="31">
        <f>Tabla2[[#This Row],[Primer Pedido calculado el 30.07.2024]]/Tabla2[[#This Row],[Consumo de Despacho]]</f>
        <v>6</v>
      </c>
      <c r="Q7" s="35">
        <f>SUM(Tabla2[[#This Row],[Alcance (en meses)]]+Tabla2[[#This Row],[Alcance (en meses)2]]+Tabla2[[#This Row],[Alcance (en meses)3]]+Tabla2[[#This Row],[Alcance del Pedido]])</f>
        <v>6.18344627299129</v>
      </c>
      <c r="R7" s="37" t="s">
        <v>28</v>
      </c>
      <c r="S7" s="37" t="s">
        <v>25</v>
      </c>
      <c r="T7" s="9" t="s">
        <v>29</v>
      </c>
    </row>
    <row r="8" spans="1:20" ht="16.75" customHeight="1">
      <c r="A8" s="20">
        <v>3</v>
      </c>
      <c r="B8" s="21">
        <v>101085201</v>
      </c>
      <c r="C8" s="22">
        <v>10486</v>
      </c>
      <c r="D8" s="23" t="s">
        <v>30</v>
      </c>
      <c r="E8" s="24">
        <v>1830600</v>
      </c>
      <c r="F8" s="25">
        <v>0.05</v>
      </c>
      <c r="G8" s="25">
        <f t="shared" si="0"/>
        <v>91530</v>
      </c>
      <c r="H8" s="26">
        <v>101700</v>
      </c>
      <c r="I8" s="26">
        <v>335446</v>
      </c>
      <c r="J8" s="31">
        <f>Tabla2[[#This Row],[Saldos pendientes del contrato]]/Tabla2[[#This Row],[Consumo de Despacho]]</f>
        <v>3.2983874139626401</v>
      </c>
      <c r="K8" s="26">
        <v>0</v>
      </c>
      <c r="L8" s="31">
        <f>Tabla2[[#This Row],[Manos del proveedor]]/Tabla2[[#This Row],[Consumo de Despacho]]</f>
        <v>0</v>
      </c>
      <c r="M8" s="26">
        <v>456900</v>
      </c>
      <c r="N8" s="31">
        <f>Tabla2[[#This Row],[Existencia]]/Tabla2[[#This Row],[Consumo de Despacho]]</f>
        <v>4.4926253687315603</v>
      </c>
      <c r="O8" s="32">
        <v>101700</v>
      </c>
      <c r="P8" s="31">
        <f>Tabla2[[#This Row],[Primer Pedido calculado el 30.07.2024]]/Tabla2[[#This Row],[Consumo de Despacho]]</f>
        <v>1</v>
      </c>
      <c r="Q8" s="35">
        <f>SUM(Tabla2[[#This Row],[Alcance (en meses)]]+Tabla2[[#This Row],[Alcance (en meses)2]]+Tabla2[[#This Row],[Alcance (en meses)3]]+Tabla2[[#This Row],[Alcance del Pedido]])</f>
        <v>8.7910127826941995</v>
      </c>
      <c r="R8" s="37" t="s">
        <v>31</v>
      </c>
      <c r="S8" s="37" t="s">
        <v>25</v>
      </c>
      <c r="T8" s="9" t="s">
        <v>32</v>
      </c>
    </row>
    <row r="9" spans="1:20" ht="16.75" customHeight="1">
      <c r="A9" s="20">
        <v>4</v>
      </c>
      <c r="B9" s="21">
        <v>101098001</v>
      </c>
      <c r="C9" s="22">
        <v>11518</v>
      </c>
      <c r="D9" s="23" t="s">
        <v>33</v>
      </c>
      <c r="E9" s="24">
        <v>103320</v>
      </c>
      <c r="F9" s="25">
        <v>0.51</v>
      </c>
      <c r="G9" s="25">
        <f t="shared" si="0"/>
        <v>52693.2</v>
      </c>
      <c r="H9" s="26">
        <v>5740</v>
      </c>
      <c r="I9" s="26">
        <v>0</v>
      </c>
      <c r="J9" s="31">
        <f>Tabla2[[#This Row],[Saldos pendientes del contrato]]/Tabla2[[#This Row],[Consumo de Despacho]]</f>
        <v>0</v>
      </c>
      <c r="K9" s="26">
        <v>0</v>
      </c>
      <c r="L9" s="31">
        <f>Tabla2[[#This Row],[Manos del proveedor]]/Tabla2[[#This Row],[Consumo de Despacho]]</f>
        <v>0</v>
      </c>
      <c r="M9" s="26">
        <v>0</v>
      </c>
      <c r="N9" s="31">
        <f>Tabla2[[#This Row],[Existencia]]/Tabla2[[#This Row],[Consumo de Despacho]]</f>
        <v>0</v>
      </c>
      <c r="O9" s="32">
        <v>5740</v>
      </c>
      <c r="P9" s="31">
        <f>Tabla2[[#This Row],[Primer Pedido calculado el 30.07.2024]]/Tabla2[[#This Row],[Consumo de Despacho]]</f>
        <v>1</v>
      </c>
      <c r="Q9" s="35">
        <f>SUM(Tabla2[[#This Row],[Alcance (en meses)]]+Tabla2[[#This Row],[Alcance (en meses)2]]+Tabla2[[#This Row],[Alcance (en meses)3]]+Tabla2[[#This Row],[Alcance del Pedido]])</f>
        <v>1</v>
      </c>
      <c r="R9" s="37" t="s">
        <v>34</v>
      </c>
      <c r="S9" s="37" t="s">
        <v>25</v>
      </c>
      <c r="T9" s="9" t="s">
        <v>35</v>
      </c>
    </row>
    <row r="10" spans="1:20" ht="16.75" customHeight="1">
      <c r="A10" s="20">
        <v>5</v>
      </c>
      <c r="B10" s="21">
        <v>102078501</v>
      </c>
      <c r="C10" s="22">
        <v>10807</v>
      </c>
      <c r="D10" s="23" t="s">
        <v>36</v>
      </c>
      <c r="E10" s="24">
        <v>66708</v>
      </c>
      <c r="F10" s="25">
        <v>1.1299999999999999</v>
      </c>
      <c r="G10" s="25">
        <f t="shared" si="0"/>
        <v>75380.039999999994</v>
      </c>
      <c r="H10" s="26">
        <v>3706</v>
      </c>
      <c r="I10" s="26">
        <v>17040</v>
      </c>
      <c r="J10" s="31">
        <f>Tabla2[[#This Row],[Saldos pendientes del contrato]]/Tabla2[[#This Row],[Consumo de Despacho]]</f>
        <v>4.5979492714517001</v>
      </c>
      <c r="K10" s="26">
        <v>0</v>
      </c>
      <c r="L10" s="31">
        <f>Tabla2[[#This Row],[Manos del proveedor]]/Tabla2[[#This Row],[Consumo de Despacho]]</f>
        <v>0</v>
      </c>
      <c r="M10" s="26">
        <v>10816</v>
      </c>
      <c r="N10" s="31">
        <f>Tabla2[[#This Row],[Existencia]]/Tabla2[[#This Row],[Consumo de Despacho]]</f>
        <v>2.9185105234754398</v>
      </c>
      <c r="O10" s="32">
        <v>3706</v>
      </c>
      <c r="P10" s="31">
        <f>Tabla2[[#This Row],[Primer Pedido calculado el 30.07.2024]]/Tabla2[[#This Row],[Consumo de Despacho]]</f>
        <v>1</v>
      </c>
      <c r="Q10" s="35">
        <f>SUM(Tabla2[[#This Row],[Alcance (en meses)]]+Tabla2[[#This Row],[Alcance (en meses)2]]+Tabla2[[#This Row],[Alcance (en meses)3]]+Tabla2[[#This Row],[Alcance del Pedido]])</f>
        <v>8.5164597949271492</v>
      </c>
      <c r="R10" s="37" t="s">
        <v>37</v>
      </c>
      <c r="S10" s="37" t="s">
        <v>25</v>
      </c>
      <c r="T10" s="9" t="s">
        <v>26</v>
      </c>
    </row>
    <row r="11" spans="1:20" ht="16.75" customHeight="1">
      <c r="A11" s="20">
        <v>6</v>
      </c>
      <c r="B11" s="21">
        <v>102000901</v>
      </c>
      <c r="C11" s="22">
        <v>10808</v>
      </c>
      <c r="D11" s="23" t="s">
        <v>38</v>
      </c>
      <c r="E11" s="24">
        <v>285930</v>
      </c>
      <c r="F11" s="25">
        <v>0.64</v>
      </c>
      <c r="G11" s="25">
        <f t="shared" si="0"/>
        <v>182995.20000000001</v>
      </c>
      <c r="H11" s="26">
        <v>15885</v>
      </c>
      <c r="I11" s="26">
        <v>834</v>
      </c>
      <c r="J11" s="31">
        <f>Tabla2[[#This Row],[Saldos pendientes del contrato]]/Tabla2[[#This Row],[Consumo de Despacho]]</f>
        <v>5.2502360717658202E-2</v>
      </c>
      <c r="K11" s="26">
        <v>44400</v>
      </c>
      <c r="L11" s="31">
        <f>Tabla2[[#This Row],[Manos del proveedor]]/Tabla2[[#This Row],[Consumo de Despacho]]</f>
        <v>2.7950897072710101</v>
      </c>
      <c r="M11" s="26">
        <v>44352</v>
      </c>
      <c r="N11" s="31">
        <f>Tabla2[[#This Row],[Existencia]]/Tabla2[[#This Row],[Consumo de Despacho]]</f>
        <v>2.7920679886685602</v>
      </c>
      <c r="O11" s="32">
        <v>64000</v>
      </c>
      <c r="P11" s="31">
        <f>Tabla2[[#This Row],[Primer Pedido calculado el 30.07.2024]]/Tabla2[[#This Row],[Consumo de Despacho]]</f>
        <v>4.0289581366068603</v>
      </c>
      <c r="Q11" s="35">
        <f>SUM(Tabla2[[#This Row],[Alcance (en meses)]]+Tabla2[[#This Row],[Alcance (en meses)2]]+Tabla2[[#This Row],[Alcance (en meses)3]]+Tabla2[[#This Row],[Alcance del Pedido]])</f>
        <v>9.6686181932640896</v>
      </c>
      <c r="R11" s="37" t="s">
        <v>34</v>
      </c>
      <c r="S11" s="37" t="s">
        <v>25</v>
      </c>
      <c r="T11" s="9" t="s">
        <v>26</v>
      </c>
    </row>
    <row r="12" spans="1:20" ht="16.75" customHeight="1">
      <c r="A12" s="20">
        <v>7</v>
      </c>
      <c r="B12" s="21">
        <v>102097801</v>
      </c>
      <c r="C12" s="22">
        <v>104803</v>
      </c>
      <c r="D12" s="23" t="s">
        <v>39</v>
      </c>
      <c r="E12" s="24">
        <v>3114</v>
      </c>
      <c r="F12" s="25">
        <v>439.88</v>
      </c>
      <c r="G12" s="25">
        <f t="shared" si="0"/>
        <v>1369786.32</v>
      </c>
      <c r="H12" s="26">
        <v>173</v>
      </c>
      <c r="I12" s="26">
        <v>1291</v>
      </c>
      <c r="J12" s="31">
        <f>Tabla2[[#This Row],[Saldos pendientes del contrato]]/Tabla2[[#This Row],[Consumo de Despacho]]</f>
        <v>7.4624277456647397</v>
      </c>
      <c r="K12" s="26">
        <v>0</v>
      </c>
      <c r="L12" s="31">
        <f>Tabla2[[#This Row],[Manos del proveedor]]/Tabla2[[#This Row],[Consumo de Despacho]]</f>
        <v>0</v>
      </c>
      <c r="M12" s="26">
        <v>680</v>
      </c>
      <c r="N12" s="31">
        <f>Tabla2[[#This Row],[Existencia]]/Tabla2[[#This Row],[Consumo de Despacho]]</f>
        <v>3.9306358381502902</v>
      </c>
      <c r="O12" s="32">
        <v>180</v>
      </c>
      <c r="P12" s="31">
        <f>Tabla2[[#This Row],[Primer Pedido calculado el 30.07.2024]]/Tabla2[[#This Row],[Consumo de Despacho]]</f>
        <v>1.04046242774566</v>
      </c>
      <c r="Q12" s="35">
        <f>SUM(Tabla2[[#This Row],[Alcance (en meses)]]+Tabla2[[#This Row],[Alcance (en meses)2]]+Tabla2[[#This Row],[Alcance (en meses)3]]+Tabla2[[#This Row],[Alcance del Pedido]])</f>
        <v>12.4335260115607</v>
      </c>
      <c r="R12" s="37" t="s">
        <v>34</v>
      </c>
      <c r="S12" s="37" t="s">
        <v>40</v>
      </c>
      <c r="T12" s="9" t="s">
        <v>41</v>
      </c>
    </row>
    <row r="13" spans="1:20" ht="16.75" customHeight="1">
      <c r="A13" s="20">
        <v>8</v>
      </c>
      <c r="B13" s="21">
        <v>104009001</v>
      </c>
      <c r="C13" s="22">
        <v>10850</v>
      </c>
      <c r="D13" s="23" t="s">
        <v>42</v>
      </c>
      <c r="E13" s="24">
        <v>310194</v>
      </c>
      <c r="F13" s="25">
        <v>1.73</v>
      </c>
      <c r="G13" s="25">
        <f>F13*E13</f>
        <v>536635.62</v>
      </c>
      <c r="H13" s="26">
        <v>17233</v>
      </c>
      <c r="I13" s="26">
        <v>65833</v>
      </c>
      <c r="J13" s="31">
        <f>Tabla2[[#This Row],[Saldos pendientes del contrato]]/Tabla2[[#This Row],[Consumo de Despacho]]</f>
        <v>3.82017060291302</v>
      </c>
      <c r="K13" s="26">
        <v>0</v>
      </c>
      <c r="L13" s="31">
        <f>Tabla2[[#This Row],[Manos del proveedor]]/Tabla2[[#This Row],[Consumo de Despacho]]</f>
        <v>0</v>
      </c>
      <c r="M13" s="26">
        <v>74142</v>
      </c>
      <c r="N13" s="31">
        <f>Tabla2[[#This Row],[Existencia]]/Tabla2[[#This Row],[Consumo de Despacho]]</f>
        <v>4.3023269308884098</v>
      </c>
      <c r="O13" s="32">
        <v>17233</v>
      </c>
      <c r="P13" s="31">
        <f>Tabla2[[#This Row],[Primer Pedido calculado el 30.07.2024]]/Tabla2[[#This Row],[Consumo de Despacho]]</f>
        <v>1</v>
      </c>
      <c r="Q13" s="35">
        <f>SUM(Tabla2[[#This Row],[Alcance (en meses)]]+Tabla2[[#This Row],[Alcance (en meses)2]]+Tabla2[[#This Row],[Alcance (en meses)3]]+Tabla2[[#This Row],[Alcance del Pedido]])</f>
        <v>9.1224975338014307</v>
      </c>
      <c r="R13" s="37" t="s">
        <v>37</v>
      </c>
      <c r="S13" s="37" t="s">
        <v>25</v>
      </c>
      <c r="T13" s="9" t="s">
        <v>32</v>
      </c>
    </row>
    <row r="14" spans="1:20" ht="16.75" customHeight="1">
      <c r="A14" s="20">
        <v>9</v>
      </c>
      <c r="B14" s="21">
        <v>102078101</v>
      </c>
      <c r="C14" s="22">
        <v>10280</v>
      </c>
      <c r="D14" s="23" t="s">
        <v>43</v>
      </c>
      <c r="E14" s="24">
        <v>2448</v>
      </c>
      <c r="F14" s="25">
        <v>10</v>
      </c>
      <c r="G14" s="25">
        <f t="shared" ref="G14:G77" si="1">E14*F14</f>
        <v>24480</v>
      </c>
      <c r="H14" s="26">
        <v>136</v>
      </c>
      <c r="I14" s="26">
        <v>5512</v>
      </c>
      <c r="J14" s="31">
        <f>Tabla2[[#This Row],[Saldos pendientes del contrato]]/Tabla2[[#This Row],[Consumo de Despacho]]</f>
        <v>40.529411764705898</v>
      </c>
      <c r="K14" s="26">
        <v>0</v>
      </c>
      <c r="L14" s="31">
        <f>Tabla2[[#This Row],[Manos del proveedor]]/Tabla2[[#This Row],[Consumo de Despacho]]</f>
        <v>0</v>
      </c>
      <c r="M14" s="26">
        <v>1070</v>
      </c>
      <c r="N14" s="31">
        <f>Tabla2[[#This Row],[Existencia]]/Tabla2[[#This Row],[Consumo de Despacho]]</f>
        <v>7.8676470588235299</v>
      </c>
      <c r="O14" s="32">
        <v>136</v>
      </c>
      <c r="P14" s="31">
        <f>Tabla2[[#This Row],[Primer Pedido calculado el 30.07.2024]]/Tabla2[[#This Row],[Consumo de Despacho]]</f>
        <v>1</v>
      </c>
      <c r="Q14" s="35">
        <f>SUM(Tabla2[[#This Row],[Alcance (en meses)]]+Tabla2[[#This Row],[Alcance (en meses)2]]+Tabla2[[#This Row],[Alcance (en meses)3]]+Tabla2[[#This Row],[Alcance del Pedido]])</f>
        <v>49.397058823529399</v>
      </c>
      <c r="R14" s="37" t="s">
        <v>28</v>
      </c>
      <c r="S14" s="37" t="s">
        <v>25</v>
      </c>
      <c r="T14" s="9" t="s">
        <v>44</v>
      </c>
    </row>
    <row r="15" spans="1:20" ht="16.75" customHeight="1">
      <c r="A15" s="20">
        <v>10</v>
      </c>
      <c r="B15" s="21">
        <v>102045001</v>
      </c>
      <c r="C15" s="22">
        <v>10279</v>
      </c>
      <c r="D15" s="23" t="s">
        <v>45</v>
      </c>
      <c r="E15" s="24">
        <v>20430</v>
      </c>
      <c r="F15" s="25">
        <v>5.88</v>
      </c>
      <c r="G15" s="25">
        <f t="shared" si="1"/>
        <v>120128.4</v>
      </c>
      <c r="H15" s="26">
        <v>1135</v>
      </c>
      <c r="I15" s="26">
        <v>13584</v>
      </c>
      <c r="J15" s="31">
        <f>Tabla2[[#This Row],[Saldos pendientes del contrato]]/Tabla2[[#This Row],[Consumo de Despacho]]</f>
        <v>11.968281938325999</v>
      </c>
      <c r="K15" s="26">
        <v>0</v>
      </c>
      <c r="L15" s="31">
        <f>Tabla2[[#This Row],[Manos del proveedor]]/Tabla2[[#This Row],[Consumo de Despacho]]</f>
        <v>0</v>
      </c>
      <c r="M15" s="26">
        <v>8779</v>
      </c>
      <c r="N15" s="31">
        <f>Tabla2[[#This Row],[Existencia]]/Tabla2[[#This Row],[Consumo de Despacho]]</f>
        <v>7.7348017621145404</v>
      </c>
      <c r="O15" s="32">
        <v>1200</v>
      </c>
      <c r="P15" s="31">
        <f>Tabla2[[#This Row],[Primer Pedido calculado el 30.07.2024]]/Tabla2[[#This Row],[Consumo de Despacho]]</f>
        <v>1.0572687224669599</v>
      </c>
      <c r="Q15" s="35">
        <f>SUM(Tabla2[[#This Row],[Alcance (en meses)]]+Tabla2[[#This Row],[Alcance (en meses)2]]+Tabla2[[#This Row],[Alcance (en meses)3]]+Tabla2[[#This Row],[Alcance del Pedido]])</f>
        <v>20.760352422907498</v>
      </c>
      <c r="R15" s="37" t="s">
        <v>34</v>
      </c>
      <c r="S15" s="37" t="s">
        <v>25</v>
      </c>
      <c r="T15" s="9" t="s">
        <v>44</v>
      </c>
    </row>
    <row r="16" spans="1:20" ht="16.75" customHeight="1">
      <c r="A16" s="20">
        <v>11</v>
      </c>
      <c r="B16" s="21">
        <v>102094101</v>
      </c>
      <c r="C16" s="22">
        <v>11845</v>
      </c>
      <c r="D16" s="23" t="s">
        <v>46</v>
      </c>
      <c r="E16" s="24">
        <v>12618</v>
      </c>
      <c r="F16" s="25">
        <v>65</v>
      </c>
      <c r="G16" s="25">
        <f t="shared" si="1"/>
        <v>820170</v>
      </c>
      <c r="H16" s="26">
        <v>701</v>
      </c>
      <c r="I16" s="26">
        <v>6222</v>
      </c>
      <c r="J16" s="31">
        <f>Tabla2[[#This Row],[Saldos pendientes del contrato]]/Tabla2[[#This Row],[Consumo de Despacho]]</f>
        <v>8.8758915834522103</v>
      </c>
      <c r="K16" s="26">
        <v>0</v>
      </c>
      <c r="L16" s="31">
        <f>Tabla2[[#This Row],[Manos del proveedor]]/Tabla2[[#This Row],[Consumo de Despacho]]</f>
        <v>0</v>
      </c>
      <c r="M16" s="26">
        <v>1689</v>
      </c>
      <c r="N16" s="31">
        <f>Tabla2[[#This Row],[Existencia]]/Tabla2[[#This Row],[Consumo de Despacho]]</f>
        <v>2.4094151212553498</v>
      </c>
      <c r="O16" s="32">
        <v>701</v>
      </c>
      <c r="P16" s="31">
        <f>Tabla2[[#This Row],[Primer Pedido calculado el 30.07.2024]]/Tabla2[[#This Row],[Consumo de Despacho]]</f>
        <v>1</v>
      </c>
      <c r="Q16" s="35">
        <f>SUM(Tabla2[[#This Row],[Alcance (en meses)]]+Tabla2[[#This Row],[Alcance (en meses)2]]+Tabla2[[#This Row],[Alcance (en meses)3]]+Tabla2[[#This Row],[Alcance del Pedido]])</f>
        <v>12.285306704707599</v>
      </c>
      <c r="R16" s="37" t="s">
        <v>37</v>
      </c>
      <c r="S16" s="37" t="s">
        <v>25</v>
      </c>
      <c r="T16" s="9" t="s">
        <v>26</v>
      </c>
    </row>
    <row r="17" spans="1:20" ht="16.75" customHeight="1">
      <c r="A17" s="20">
        <v>12</v>
      </c>
      <c r="B17" s="21">
        <v>101086601</v>
      </c>
      <c r="C17" s="22">
        <v>10656</v>
      </c>
      <c r="D17" s="23" t="s">
        <v>47</v>
      </c>
      <c r="E17" s="24">
        <v>77600106</v>
      </c>
      <c r="F17" s="25">
        <v>0.01</v>
      </c>
      <c r="G17" s="25">
        <f t="shared" si="1"/>
        <v>776001.06</v>
      </c>
      <c r="H17" s="26">
        <v>4311117</v>
      </c>
      <c r="I17" s="26">
        <v>34611260</v>
      </c>
      <c r="J17" s="31">
        <f>Tabla2[[#This Row],[Saldos pendientes del contrato]]/Tabla2[[#This Row],[Consumo de Despacho]]</f>
        <v>8.0283740849529295</v>
      </c>
      <c r="K17" s="26">
        <v>0</v>
      </c>
      <c r="L17" s="31">
        <f>Tabla2[[#This Row],[Manos del proveedor]]/Tabla2[[#This Row],[Consumo de Despacho]]</f>
        <v>0</v>
      </c>
      <c r="M17" s="26">
        <v>2302410</v>
      </c>
      <c r="N17" s="31">
        <f>Tabla2[[#This Row],[Existencia]]/Tabla2[[#This Row],[Consumo de Despacho]]</f>
        <v>0.53406344573807696</v>
      </c>
      <c r="O17" s="32">
        <v>17244468</v>
      </c>
      <c r="P17" s="31">
        <f>Tabla2[[#This Row],[Primer Pedido calculado el 30.07.2024]]/Tabla2[[#This Row],[Consumo de Despacho]]</f>
        <v>4</v>
      </c>
      <c r="Q17" s="35">
        <f>SUM(Tabla2[[#This Row],[Alcance (en meses)]]+Tabla2[[#This Row],[Alcance (en meses)2]]+Tabla2[[#This Row],[Alcance (en meses)3]]+Tabla2[[#This Row],[Alcance del Pedido]])</f>
        <v>12.562437530691</v>
      </c>
      <c r="R17" s="37" t="s">
        <v>31</v>
      </c>
      <c r="S17" s="37" t="s">
        <v>25</v>
      </c>
      <c r="T17" s="9" t="s">
        <v>29</v>
      </c>
    </row>
    <row r="18" spans="1:20" ht="16.75" customHeight="1">
      <c r="A18" s="20">
        <v>13</v>
      </c>
      <c r="B18" s="21">
        <v>103057801</v>
      </c>
      <c r="C18" s="22">
        <v>12165</v>
      </c>
      <c r="D18" s="23" t="s">
        <v>48</v>
      </c>
      <c r="E18" s="24">
        <v>40104</v>
      </c>
      <c r="F18" s="25">
        <v>2.5499999999999998</v>
      </c>
      <c r="G18" s="25">
        <f t="shared" si="1"/>
        <v>102265.2</v>
      </c>
      <c r="H18" s="26">
        <v>2228</v>
      </c>
      <c r="I18" s="26">
        <v>22392</v>
      </c>
      <c r="J18" s="31">
        <f>Tabla2[[#This Row],[Saldos pendientes del contrato]]/Tabla2[[#This Row],[Consumo de Despacho]]</f>
        <v>10.050269299820499</v>
      </c>
      <c r="K18" s="26">
        <v>0</v>
      </c>
      <c r="L18" s="31">
        <f>Tabla2[[#This Row],[Manos del proveedor]]/Tabla2[[#This Row],[Consumo de Despacho]]</f>
        <v>0</v>
      </c>
      <c r="M18" s="26">
        <v>6507</v>
      </c>
      <c r="N18" s="31">
        <f>Tabla2[[#This Row],[Existencia]]/Tabla2[[#This Row],[Consumo de Despacho]]</f>
        <v>2.9205565529622999</v>
      </c>
      <c r="O18" s="32">
        <v>2300</v>
      </c>
      <c r="P18" s="31">
        <f>Tabla2[[#This Row],[Primer Pedido calculado el 30.07.2024]]/Tabla2[[#This Row],[Consumo de Despacho]]</f>
        <v>1.0323159784560101</v>
      </c>
      <c r="Q18" s="35">
        <f>SUM(Tabla2[[#This Row],[Alcance (en meses)]]+Tabla2[[#This Row],[Alcance (en meses)2]]+Tabla2[[#This Row],[Alcance (en meses)3]]+Tabla2[[#This Row],[Alcance del Pedido]])</f>
        <v>14.0031418312388</v>
      </c>
      <c r="R18" s="37" t="s">
        <v>49</v>
      </c>
      <c r="S18" s="37" t="s">
        <v>25</v>
      </c>
      <c r="T18" s="9" t="s">
        <v>26</v>
      </c>
    </row>
    <row r="19" spans="1:20" ht="16.75" customHeight="1">
      <c r="A19" s="20">
        <v>14</v>
      </c>
      <c r="B19" s="21">
        <v>101061101</v>
      </c>
      <c r="C19" s="22">
        <v>10495</v>
      </c>
      <c r="D19" s="23" t="s">
        <v>50</v>
      </c>
      <c r="E19" s="24">
        <v>5796000</v>
      </c>
      <c r="F19" s="25">
        <v>0.04</v>
      </c>
      <c r="G19" s="25">
        <f t="shared" si="1"/>
        <v>231840</v>
      </c>
      <c r="H19" s="26">
        <v>322000</v>
      </c>
      <c r="I19" s="26">
        <v>1705300</v>
      </c>
      <c r="J19" s="31">
        <f>Tabla2[[#This Row],[Saldos pendientes del contrato]]/Tabla2[[#This Row],[Consumo de Despacho]]</f>
        <v>5.29596273291925</v>
      </c>
      <c r="K19" s="26">
        <v>0</v>
      </c>
      <c r="L19" s="31">
        <f>Tabla2[[#This Row],[Manos del proveedor]]/Tabla2[[#This Row],[Consumo de Despacho]]</f>
        <v>0</v>
      </c>
      <c r="M19" s="26">
        <v>1302200</v>
      </c>
      <c r="N19" s="31">
        <f>Tabla2[[#This Row],[Existencia]]/Tabla2[[#This Row],[Consumo de Despacho]]</f>
        <v>4.0440993788819899</v>
      </c>
      <c r="O19" s="32">
        <v>160000</v>
      </c>
      <c r="P19" s="31">
        <f>Tabla2[[#This Row],[Primer Pedido calculado el 30.07.2024]]/Tabla2[[#This Row],[Consumo de Despacho]]</f>
        <v>0.49689440993788803</v>
      </c>
      <c r="Q19" s="35">
        <f>SUM(Tabla2[[#This Row],[Alcance (en meses)]]+Tabla2[[#This Row],[Alcance (en meses)2]]+Tabla2[[#This Row],[Alcance (en meses)3]]+Tabla2[[#This Row],[Alcance del Pedido]])</f>
        <v>9.8369565217391308</v>
      </c>
      <c r="R19" s="37" t="s">
        <v>24</v>
      </c>
      <c r="S19" s="37" t="s">
        <v>25</v>
      </c>
      <c r="T19" s="9" t="s">
        <v>32</v>
      </c>
    </row>
    <row r="20" spans="1:20" ht="16.75" customHeight="1">
      <c r="A20" s="20">
        <v>15</v>
      </c>
      <c r="B20" s="21">
        <v>102023801</v>
      </c>
      <c r="C20" s="22">
        <v>10147</v>
      </c>
      <c r="D20" s="23" t="s">
        <v>51</v>
      </c>
      <c r="E20" s="24">
        <v>250614</v>
      </c>
      <c r="F20" s="25">
        <v>0.18</v>
      </c>
      <c r="G20" s="25">
        <f t="shared" si="1"/>
        <v>45110.52</v>
      </c>
      <c r="H20" s="26">
        <v>13923</v>
      </c>
      <c r="I20" s="26">
        <v>79960</v>
      </c>
      <c r="J20" s="31">
        <f>Tabla2[[#This Row],[Saldos pendientes del contrato]]/Tabla2[[#This Row],[Consumo de Despacho]]</f>
        <v>5.7430151547798598</v>
      </c>
      <c r="K20" s="26">
        <v>54800</v>
      </c>
      <c r="L20" s="31">
        <f>Tabla2[[#This Row],[Manos del proveedor]]/Tabla2[[#This Row],[Consumo de Despacho]]</f>
        <v>3.9359333476980498</v>
      </c>
      <c r="M20" s="26">
        <v>13575</v>
      </c>
      <c r="N20" s="31">
        <f>Tabla2[[#This Row],[Existencia]]/Tabla2[[#This Row],[Consumo de Despacho]]</f>
        <v>0.97500538677009296</v>
      </c>
      <c r="O20" s="32">
        <v>14000</v>
      </c>
      <c r="P20" s="31">
        <f>Tabla2[[#This Row],[Primer Pedido calculado el 30.07.2024]]/Tabla2[[#This Row],[Consumo de Despacho]]</f>
        <v>1.00553041729512</v>
      </c>
      <c r="Q20" s="35">
        <f>SUM(Tabla2[[#This Row],[Alcance (en meses)]]+Tabla2[[#This Row],[Alcance (en meses)2]]+Tabla2[[#This Row],[Alcance (en meses)3]]+Tabla2[[#This Row],[Alcance del Pedido]])</f>
        <v>11.659484306543099</v>
      </c>
      <c r="R20" s="37" t="s">
        <v>34</v>
      </c>
      <c r="S20" s="37" t="s">
        <v>25</v>
      </c>
      <c r="T20" s="9" t="s">
        <v>29</v>
      </c>
    </row>
    <row r="21" spans="1:20" ht="16.75" customHeight="1">
      <c r="A21" s="20">
        <v>16</v>
      </c>
      <c r="B21" s="21">
        <v>102055301</v>
      </c>
      <c r="C21" s="22">
        <v>10346</v>
      </c>
      <c r="D21" s="23" t="s">
        <v>52</v>
      </c>
      <c r="E21" s="24">
        <v>7614</v>
      </c>
      <c r="F21" s="25">
        <v>4.78</v>
      </c>
      <c r="G21" s="25">
        <f t="shared" si="1"/>
        <v>36394.92</v>
      </c>
      <c r="H21" s="26">
        <v>423</v>
      </c>
      <c r="I21" s="26">
        <v>0</v>
      </c>
      <c r="J21" s="31">
        <f>Tabla2[[#This Row],[Saldos pendientes del contrato]]/Tabla2[[#This Row],[Consumo de Despacho]]</f>
        <v>0</v>
      </c>
      <c r="K21" s="26">
        <v>0</v>
      </c>
      <c r="L21" s="31">
        <f>Tabla2[[#This Row],[Manos del proveedor]]/Tabla2[[#This Row],[Consumo de Despacho]]</f>
        <v>0</v>
      </c>
      <c r="M21" s="26">
        <v>1230</v>
      </c>
      <c r="N21" s="31">
        <f>Tabla2[[#This Row],[Existencia]]/Tabla2[[#This Row],[Consumo de Despacho]]</f>
        <v>2.9078014184397198</v>
      </c>
      <c r="O21" s="32">
        <v>2115</v>
      </c>
      <c r="P21" s="31">
        <f>Tabla2[[#This Row],[Primer Pedido calculado el 30.07.2024]]/Tabla2[[#This Row],[Consumo de Despacho]]</f>
        <v>5</v>
      </c>
      <c r="Q21" s="35">
        <f>SUM(Tabla2[[#This Row],[Alcance (en meses)]]+Tabla2[[#This Row],[Alcance (en meses)2]]+Tabla2[[#This Row],[Alcance (en meses)3]]+Tabla2[[#This Row],[Alcance del Pedido]])</f>
        <v>7.9078014184397203</v>
      </c>
      <c r="R21" s="37" t="s">
        <v>28</v>
      </c>
      <c r="S21" s="37" t="s">
        <v>25</v>
      </c>
      <c r="T21" s="9" t="s">
        <v>26</v>
      </c>
    </row>
    <row r="22" spans="1:20" ht="16.75" customHeight="1">
      <c r="A22" s="20">
        <v>17</v>
      </c>
      <c r="B22" s="21">
        <v>101034801</v>
      </c>
      <c r="C22" s="27">
        <v>10699</v>
      </c>
      <c r="D22" s="23" t="s">
        <v>53</v>
      </c>
      <c r="E22" s="24">
        <v>8964900</v>
      </c>
      <c r="F22" s="25">
        <v>0.04</v>
      </c>
      <c r="G22" s="25">
        <f t="shared" si="1"/>
        <v>358596</v>
      </c>
      <c r="H22" s="26">
        <v>275516</v>
      </c>
      <c r="I22" s="26">
        <v>4166320</v>
      </c>
      <c r="J22" s="31">
        <f>Tabla2[[#This Row],[Saldos pendientes del contrato]]/Tabla2[[#This Row],[Consumo de Despacho]]</f>
        <v>15.121880398960499</v>
      </c>
      <c r="K22" s="26">
        <v>0</v>
      </c>
      <c r="L22" s="31">
        <f>Tabla2[[#This Row],[Manos del proveedor]]/Tabla2[[#This Row],[Consumo de Despacho]]</f>
        <v>0</v>
      </c>
      <c r="M22" s="26">
        <v>646800</v>
      </c>
      <c r="N22" s="31">
        <f>Tabla2[[#This Row],[Existencia]]/Tabla2[[#This Row],[Consumo de Despacho]]</f>
        <v>2.3475950580002598</v>
      </c>
      <c r="O22" s="32">
        <v>130000</v>
      </c>
      <c r="P22" s="31">
        <f>Tabla2[[#This Row],[Primer Pedido calculado el 30.07.2024]]/Tabla2[[#This Row],[Consumo de Despacho]]</f>
        <v>0.47184192569578498</v>
      </c>
      <c r="Q22" s="35">
        <f>SUM(Tabla2[[#This Row],[Alcance (en meses)]]+Tabla2[[#This Row],[Alcance (en meses)2]]+Tabla2[[#This Row],[Alcance (en meses)3]]+Tabla2[[#This Row],[Alcance del Pedido]])</f>
        <v>17.9413173826565</v>
      </c>
      <c r="R22" s="37" t="s">
        <v>24</v>
      </c>
      <c r="S22" s="37" t="s">
        <v>25</v>
      </c>
      <c r="T22" s="9" t="s">
        <v>26</v>
      </c>
    </row>
    <row r="23" spans="1:20" ht="16.75" customHeight="1">
      <c r="A23" s="20">
        <v>18</v>
      </c>
      <c r="B23" s="21">
        <v>102080101</v>
      </c>
      <c r="C23" s="22">
        <v>107597</v>
      </c>
      <c r="D23" s="23" t="s">
        <v>54</v>
      </c>
      <c r="E23" s="24">
        <v>5400</v>
      </c>
      <c r="F23" s="25">
        <v>138</v>
      </c>
      <c r="G23" s="25">
        <f t="shared" si="1"/>
        <v>745200</v>
      </c>
      <c r="H23" s="26">
        <v>900</v>
      </c>
      <c r="I23" s="26">
        <v>1430</v>
      </c>
      <c r="J23" s="31">
        <f>Tabla2[[#This Row],[Saldos pendientes del contrato]]/Tabla2[[#This Row],[Consumo de Despacho]]</f>
        <v>1.5888888888888899</v>
      </c>
      <c r="K23" s="26">
        <v>0</v>
      </c>
      <c r="L23" s="31">
        <f>Tabla2[[#This Row],[Manos del proveedor]]/Tabla2[[#This Row],[Consumo de Despacho]]</f>
        <v>0</v>
      </c>
      <c r="M23" s="26">
        <v>0</v>
      </c>
      <c r="N23" s="31">
        <f>Tabla2[[#This Row],[Existencia]]/Tabla2[[#This Row],[Consumo de Despacho]]</f>
        <v>0</v>
      </c>
      <c r="O23" s="32">
        <v>2700</v>
      </c>
      <c r="P23" s="31">
        <f>Tabla2[[#This Row],[Primer Pedido calculado el 30.07.2024]]/Tabla2[[#This Row],[Consumo de Despacho]]</f>
        <v>3</v>
      </c>
      <c r="Q23" s="35">
        <f>SUM(Tabla2[[#This Row],[Alcance (en meses)]]+Tabla2[[#This Row],[Alcance (en meses)2]]+Tabla2[[#This Row],[Alcance (en meses)3]]+Tabla2[[#This Row],[Alcance del Pedido]])</f>
        <v>4.5888888888888903</v>
      </c>
      <c r="R23" s="37" t="s">
        <v>28</v>
      </c>
      <c r="S23" s="37" t="s">
        <v>55</v>
      </c>
      <c r="T23" s="9" t="s">
        <v>35</v>
      </c>
    </row>
    <row r="24" spans="1:20" ht="16.75" customHeight="1">
      <c r="A24" s="20">
        <v>19</v>
      </c>
      <c r="B24" s="21">
        <v>103058201</v>
      </c>
      <c r="C24" s="22">
        <v>12169</v>
      </c>
      <c r="D24" s="23" t="s">
        <v>56</v>
      </c>
      <c r="E24" s="24">
        <v>66852</v>
      </c>
      <c r="F24" s="25">
        <v>3.74</v>
      </c>
      <c r="G24" s="25">
        <f t="shared" si="1"/>
        <v>250026.48</v>
      </c>
      <c r="H24" s="26">
        <v>911</v>
      </c>
      <c r="I24" s="26">
        <v>47160</v>
      </c>
      <c r="J24" s="31">
        <f>Tabla2[[#This Row],[Saldos pendientes del contrato]]/Tabla2[[#This Row],[Consumo de Despacho]]</f>
        <v>51.767288693743097</v>
      </c>
      <c r="K24" s="26">
        <v>0</v>
      </c>
      <c r="L24" s="31">
        <f>Tabla2[[#This Row],[Manos del proveedor]]/Tabla2[[#This Row],[Consumo de Despacho]]</f>
        <v>0</v>
      </c>
      <c r="M24" s="26">
        <v>8926</v>
      </c>
      <c r="N24" s="31">
        <f>Tabla2[[#This Row],[Existencia]]/Tabla2[[#This Row],[Consumo de Despacho]]</f>
        <v>9.7980241492864995</v>
      </c>
      <c r="O24" s="32">
        <v>950</v>
      </c>
      <c r="P24" s="31">
        <f>Tabla2[[#This Row],[Primer Pedido calculado el 30.07.2024]]/Tabla2[[#This Row],[Consumo de Despacho]]</f>
        <v>1.0428100987925399</v>
      </c>
      <c r="Q24" s="35">
        <f>SUM(Tabla2[[#This Row],[Alcance (en meses)]]+Tabla2[[#This Row],[Alcance (en meses)2]]+Tabla2[[#This Row],[Alcance (en meses)3]]+Tabla2[[#This Row],[Alcance del Pedido]])</f>
        <v>62.608122941822202</v>
      </c>
      <c r="R24" s="37" t="s">
        <v>49</v>
      </c>
      <c r="S24" s="37" t="s">
        <v>25</v>
      </c>
      <c r="T24" s="9" t="s">
        <v>44</v>
      </c>
    </row>
    <row r="25" spans="1:20" ht="16.75" customHeight="1">
      <c r="A25" s="20">
        <v>20</v>
      </c>
      <c r="B25" s="21">
        <v>101083401</v>
      </c>
      <c r="C25" s="22">
        <v>10630</v>
      </c>
      <c r="D25" s="23" t="s">
        <v>57</v>
      </c>
      <c r="E25" s="24">
        <v>151164</v>
      </c>
      <c r="F25" s="25">
        <v>0.19</v>
      </c>
      <c r="G25" s="25">
        <f t="shared" si="1"/>
        <v>28721.16</v>
      </c>
      <c r="H25" s="26">
        <v>8398</v>
      </c>
      <c r="I25" s="26">
        <v>0</v>
      </c>
      <c r="J25" s="31">
        <f>Tabla2[[#This Row],[Saldos pendientes del contrato]]/Tabla2[[#This Row],[Consumo de Despacho]]</f>
        <v>0</v>
      </c>
      <c r="K25" s="26">
        <v>0</v>
      </c>
      <c r="L25" s="31">
        <f>Tabla2[[#This Row],[Manos del proveedor]]/Tabla2[[#This Row],[Consumo de Despacho]]</f>
        <v>0</v>
      </c>
      <c r="M25" s="26">
        <v>47659</v>
      </c>
      <c r="N25" s="31">
        <f>Tabla2[[#This Row],[Existencia]]/Tabla2[[#This Row],[Consumo de Despacho]]</f>
        <v>5.6750416765896601</v>
      </c>
      <c r="O25" s="32">
        <v>8398</v>
      </c>
      <c r="P25" s="31">
        <f>Tabla2[[#This Row],[Primer Pedido calculado el 30.07.2024]]/Tabla2[[#This Row],[Consumo de Despacho]]</f>
        <v>1</v>
      </c>
      <c r="Q25" s="35">
        <f>SUM(Tabla2[[#This Row],[Alcance (en meses)]]+Tabla2[[#This Row],[Alcance (en meses)2]]+Tabla2[[#This Row],[Alcance (en meses)3]]+Tabla2[[#This Row],[Alcance del Pedido]])</f>
        <v>6.6750416765896601</v>
      </c>
      <c r="R25" s="37" t="s">
        <v>31</v>
      </c>
      <c r="S25" s="37" t="s">
        <v>25</v>
      </c>
      <c r="T25" s="9" t="s">
        <v>58</v>
      </c>
    </row>
    <row r="26" spans="1:20" ht="16.75" customHeight="1">
      <c r="A26" s="20">
        <v>21</v>
      </c>
      <c r="B26" s="21">
        <v>103058301</v>
      </c>
      <c r="C26" s="22">
        <v>12230</v>
      </c>
      <c r="D26" s="28" t="s">
        <v>59</v>
      </c>
      <c r="E26" s="24">
        <v>91404</v>
      </c>
      <c r="F26" s="25">
        <v>2.94</v>
      </c>
      <c r="G26" s="25">
        <f t="shared" si="1"/>
        <v>268727.76</v>
      </c>
      <c r="H26" s="26">
        <v>5078</v>
      </c>
      <c r="I26" s="26">
        <v>47384</v>
      </c>
      <c r="J26" s="31">
        <f>Tabla2[[#This Row],[Saldos pendientes del contrato]]/Tabla2[[#This Row],[Consumo de Despacho]]</f>
        <v>9.3312327688066201</v>
      </c>
      <c r="K26" s="26">
        <v>0</v>
      </c>
      <c r="L26" s="31">
        <f>Tabla2[[#This Row],[Manos del proveedor]]/Tabla2[[#This Row],[Consumo de Despacho]]</f>
        <v>0</v>
      </c>
      <c r="M26" s="26">
        <v>25232</v>
      </c>
      <c r="N26" s="31">
        <f>Tabla2[[#This Row],[Existencia]]/Tabla2[[#This Row],[Consumo de Despacho]]</f>
        <v>4.9688853879480099</v>
      </c>
      <c r="O26" s="32">
        <v>5100</v>
      </c>
      <c r="P26" s="31">
        <f>Tabla2[[#This Row],[Primer Pedido calculado el 30.07.2024]]/Tabla2[[#This Row],[Consumo de Despacho]]</f>
        <v>1.0043324143363499</v>
      </c>
      <c r="Q26" s="35">
        <f>SUM(Tabla2[[#This Row],[Alcance (en meses)]]+Tabla2[[#This Row],[Alcance (en meses)2]]+Tabla2[[#This Row],[Alcance (en meses)3]]+Tabla2[[#This Row],[Alcance del Pedido]])</f>
        <v>15.304450571090999</v>
      </c>
      <c r="R26" s="37" t="s">
        <v>49</v>
      </c>
      <c r="S26" s="37" t="s">
        <v>25</v>
      </c>
      <c r="T26" s="9" t="s">
        <v>32</v>
      </c>
    </row>
    <row r="27" spans="1:20" ht="16.75" customHeight="1">
      <c r="A27" s="20">
        <v>22</v>
      </c>
      <c r="B27" s="21">
        <v>103041301</v>
      </c>
      <c r="C27" s="22">
        <v>10774</v>
      </c>
      <c r="D27" s="23" t="s">
        <v>60</v>
      </c>
      <c r="E27" s="24">
        <v>275832</v>
      </c>
      <c r="F27" s="25">
        <v>0.98</v>
      </c>
      <c r="G27" s="25">
        <f t="shared" si="1"/>
        <v>270315.36</v>
      </c>
      <c r="H27" s="26">
        <v>15324</v>
      </c>
      <c r="I27" s="26">
        <v>0</v>
      </c>
      <c r="J27" s="31">
        <f>Tabla2[[#This Row],[Saldos pendientes del contrato]]/Tabla2[[#This Row],[Consumo de Despacho]]</f>
        <v>0</v>
      </c>
      <c r="K27" s="26">
        <v>0</v>
      </c>
      <c r="L27" s="31">
        <f>Tabla2[[#This Row],[Manos del proveedor]]/Tabla2[[#This Row],[Consumo de Despacho]]</f>
        <v>0</v>
      </c>
      <c r="M27" s="26">
        <v>66653</v>
      </c>
      <c r="N27" s="31">
        <f>Tabla2[[#This Row],[Existencia]]/Tabla2[[#This Row],[Consumo de Despacho]]</f>
        <v>4.3495823544766399</v>
      </c>
      <c r="O27" s="32">
        <v>61296</v>
      </c>
      <c r="P27" s="31">
        <f>Tabla2[[#This Row],[Primer Pedido calculado el 30.07.2024]]/Tabla2[[#This Row],[Consumo de Despacho]]</f>
        <v>4</v>
      </c>
      <c r="Q27" s="35">
        <f>SUM(Tabla2[[#This Row],[Alcance (en meses)]]+Tabla2[[#This Row],[Alcance (en meses)2]]+Tabla2[[#This Row],[Alcance (en meses)3]]+Tabla2[[#This Row],[Alcance del Pedido]])</f>
        <v>8.3495823544766399</v>
      </c>
      <c r="R27" s="37" t="s">
        <v>49</v>
      </c>
      <c r="S27" s="37" t="s">
        <v>25</v>
      </c>
      <c r="T27" s="9" t="s">
        <v>32</v>
      </c>
    </row>
    <row r="28" spans="1:20" ht="16.75" customHeight="1">
      <c r="A28" s="20">
        <v>23</v>
      </c>
      <c r="B28" s="21">
        <v>102014101</v>
      </c>
      <c r="C28" s="22">
        <v>10089</v>
      </c>
      <c r="D28" s="28" t="s">
        <v>61</v>
      </c>
      <c r="E28" s="24">
        <v>540216</v>
      </c>
      <c r="F28" s="25">
        <v>0.22</v>
      </c>
      <c r="G28" s="25">
        <f t="shared" si="1"/>
        <v>118847.52</v>
      </c>
      <c r="H28" s="26">
        <v>30012</v>
      </c>
      <c r="I28" s="26">
        <v>71221</v>
      </c>
      <c r="J28" s="31">
        <f>Tabla2[[#This Row],[Saldos pendientes del contrato]]/Tabla2[[#This Row],[Consumo de Despacho]]</f>
        <v>2.3730840996934601</v>
      </c>
      <c r="K28" s="26">
        <v>0</v>
      </c>
      <c r="L28" s="31">
        <f>Tabla2[[#This Row],[Manos del proveedor]]/Tabla2[[#This Row],[Consumo de Despacho]]</f>
        <v>0</v>
      </c>
      <c r="M28" s="26">
        <v>73780</v>
      </c>
      <c r="N28" s="31">
        <f>Tabla2[[#This Row],[Existencia]]/Tabla2[[#This Row],[Consumo de Despacho]]</f>
        <v>2.4583499933359998</v>
      </c>
      <c r="O28" s="32">
        <v>180000</v>
      </c>
      <c r="P28" s="31">
        <f>Tabla2[[#This Row],[Primer Pedido calculado el 30.07.2024]]/Tabla2[[#This Row],[Consumo de Despacho]]</f>
        <v>5.9976009596161504</v>
      </c>
      <c r="Q28" s="35">
        <f>SUM(Tabla2[[#This Row],[Alcance (en meses)]]+Tabla2[[#This Row],[Alcance (en meses)2]]+Tabla2[[#This Row],[Alcance (en meses)3]]+Tabla2[[#This Row],[Alcance del Pedido]])</f>
        <v>10.829035052645599</v>
      </c>
      <c r="R28" s="37" t="s">
        <v>34</v>
      </c>
      <c r="S28" s="37" t="s">
        <v>25</v>
      </c>
      <c r="T28" s="9" t="s">
        <v>26</v>
      </c>
    </row>
    <row r="29" spans="1:20" ht="16.75" customHeight="1">
      <c r="A29" s="20">
        <v>24</v>
      </c>
      <c r="B29" s="21">
        <v>102014001</v>
      </c>
      <c r="C29" s="22">
        <v>10288</v>
      </c>
      <c r="D29" s="23" t="s">
        <v>62</v>
      </c>
      <c r="E29" s="24">
        <v>11070</v>
      </c>
      <c r="F29" s="25">
        <v>0.5</v>
      </c>
      <c r="G29" s="25">
        <f t="shared" si="1"/>
        <v>5535</v>
      </c>
      <c r="H29" s="26">
        <v>615</v>
      </c>
      <c r="I29" s="26">
        <v>0</v>
      </c>
      <c r="J29" s="31">
        <f>Tabla2[[#This Row],[Saldos pendientes del contrato]]/Tabla2[[#This Row],[Consumo de Despacho]]</f>
        <v>0</v>
      </c>
      <c r="K29" s="26">
        <v>0</v>
      </c>
      <c r="L29" s="31">
        <f>Tabla2[[#This Row],[Manos del proveedor]]/Tabla2[[#This Row],[Consumo de Despacho]]</f>
        <v>0</v>
      </c>
      <c r="M29" s="26">
        <v>3424</v>
      </c>
      <c r="N29" s="31">
        <f>Tabla2[[#This Row],[Existencia]]/Tabla2[[#This Row],[Consumo de Despacho]]</f>
        <v>5.5674796747967497</v>
      </c>
      <c r="O29" s="32">
        <v>600</v>
      </c>
      <c r="P29" s="31">
        <f>Tabla2[[#This Row],[Primer Pedido calculado el 30.07.2024]]/Tabla2[[#This Row],[Consumo de Despacho]]</f>
        <v>0.97560975609756095</v>
      </c>
      <c r="Q29" s="35">
        <f>SUM(Tabla2[[#This Row],[Alcance (en meses)]]+Tabla2[[#This Row],[Alcance (en meses)2]]+Tabla2[[#This Row],[Alcance (en meses)3]]+Tabla2[[#This Row],[Alcance del Pedido]])</f>
        <v>6.5430894308943097</v>
      </c>
      <c r="R29" s="37" t="s">
        <v>34</v>
      </c>
      <c r="S29" s="37" t="s">
        <v>63</v>
      </c>
      <c r="T29" s="9" t="s">
        <v>58</v>
      </c>
    </row>
    <row r="30" spans="1:20" ht="16.75" customHeight="1">
      <c r="A30" s="20">
        <v>25</v>
      </c>
      <c r="B30" s="21">
        <v>102099001</v>
      </c>
      <c r="C30" s="22">
        <v>105038</v>
      </c>
      <c r="D30" s="23" t="s">
        <v>64</v>
      </c>
      <c r="E30" s="24">
        <v>3600</v>
      </c>
      <c r="F30" s="25">
        <v>107.15</v>
      </c>
      <c r="G30" s="25">
        <f t="shared" si="1"/>
        <v>385740</v>
      </c>
      <c r="H30" s="26">
        <v>200</v>
      </c>
      <c r="I30" s="26">
        <v>0</v>
      </c>
      <c r="J30" s="31">
        <f>Tabla2[[#This Row],[Saldos pendientes del contrato]]/Tabla2[[#This Row],[Consumo de Despacho]]</f>
        <v>0</v>
      </c>
      <c r="K30" s="26">
        <v>0</v>
      </c>
      <c r="L30" s="31">
        <f>Tabla2[[#This Row],[Manos del proveedor]]/Tabla2[[#This Row],[Consumo de Despacho]]</f>
        <v>0</v>
      </c>
      <c r="M30" s="26">
        <v>405</v>
      </c>
      <c r="N30" s="31">
        <f>Tabla2[[#This Row],[Existencia]]/Tabla2[[#This Row],[Consumo de Despacho]]</f>
        <v>2.0249999999999999</v>
      </c>
      <c r="O30" s="32">
        <v>1200</v>
      </c>
      <c r="P30" s="31">
        <f>Tabla2[[#This Row],[Primer Pedido calculado el 30.07.2024]]/Tabla2[[#This Row],[Consumo de Despacho]]</f>
        <v>6</v>
      </c>
      <c r="Q30" s="35">
        <f>SUM(Tabla2[[#This Row],[Alcance (en meses)]]+Tabla2[[#This Row],[Alcance (en meses)2]]+Tabla2[[#This Row],[Alcance (en meses)3]]+Tabla2[[#This Row],[Alcance del Pedido]])</f>
        <v>8.0250000000000004</v>
      </c>
      <c r="R30" s="37" t="s">
        <v>37</v>
      </c>
      <c r="S30" s="37" t="s">
        <v>25</v>
      </c>
      <c r="T30" s="9" t="s">
        <v>26</v>
      </c>
    </row>
    <row r="31" spans="1:20" ht="16.75" customHeight="1">
      <c r="A31" s="20">
        <v>26</v>
      </c>
      <c r="B31" s="21">
        <v>102099101</v>
      </c>
      <c r="C31" s="22">
        <v>105037</v>
      </c>
      <c r="D31" s="23" t="s">
        <v>65</v>
      </c>
      <c r="E31" s="24">
        <v>6192</v>
      </c>
      <c r="F31" s="25">
        <v>57.9</v>
      </c>
      <c r="G31" s="25">
        <f t="shared" si="1"/>
        <v>358516.8</v>
      </c>
      <c r="H31" s="26">
        <v>344</v>
      </c>
      <c r="I31" s="26">
        <v>2107</v>
      </c>
      <c r="J31" s="31">
        <f>Tabla2[[#This Row],[Saldos pendientes del contrato]]/Tabla2[[#This Row],[Consumo de Despacho]]</f>
        <v>6.125</v>
      </c>
      <c r="K31" s="26">
        <v>0</v>
      </c>
      <c r="L31" s="31">
        <f>Tabla2[[#This Row],[Manos del proveedor]]/Tabla2[[#This Row],[Consumo de Despacho]]</f>
        <v>0</v>
      </c>
      <c r="M31" s="26">
        <v>2563</v>
      </c>
      <c r="N31" s="31">
        <f>Tabla2[[#This Row],[Existencia]]/Tabla2[[#This Row],[Consumo de Despacho]]</f>
        <v>7.4505813953488396</v>
      </c>
      <c r="O31" s="32">
        <v>344</v>
      </c>
      <c r="P31" s="31">
        <f>Tabla2[[#This Row],[Primer Pedido calculado el 30.07.2024]]/Tabla2[[#This Row],[Consumo de Despacho]]</f>
        <v>1</v>
      </c>
      <c r="Q31" s="35">
        <f>SUM(Tabla2[[#This Row],[Alcance (en meses)]]+Tabla2[[#This Row],[Alcance (en meses)2]]+Tabla2[[#This Row],[Alcance (en meses)3]]+Tabla2[[#This Row],[Alcance del Pedido]])</f>
        <v>14.5755813953488</v>
      </c>
      <c r="R31" s="37" t="s">
        <v>37</v>
      </c>
      <c r="S31" s="37" t="s">
        <v>25</v>
      </c>
      <c r="T31" s="9" t="s">
        <v>44</v>
      </c>
    </row>
    <row r="32" spans="1:20" ht="16.75" customHeight="1">
      <c r="A32" s="20">
        <v>27</v>
      </c>
      <c r="B32" s="21">
        <v>101104301</v>
      </c>
      <c r="C32" s="22">
        <v>107672</v>
      </c>
      <c r="D32" s="28" t="s">
        <v>66</v>
      </c>
      <c r="E32" s="24">
        <v>2430000</v>
      </c>
      <c r="F32" s="25">
        <v>2.97</v>
      </c>
      <c r="G32" s="25">
        <f t="shared" si="1"/>
        <v>7217100</v>
      </c>
      <c r="H32" s="26">
        <v>135000</v>
      </c>
      <c r="I32" s="26">
        <v>540010</v>
      </c>
      <c r="J32" s="31">
        <f>Tabla2[[#This Row],[Saldos pendientes del contrato]]/Tabla2[[#This Row],[Consumo de Despacho]]</f>
        <v>4.0000740740740701</v>
      </c>
      <c r="K32" s="26">
        <v>0</v>
      </c>
      <c r="L32" s="31">
        <f>Tabla2[[#This Row],[Manos del proveedor]]/Tabla2[[#This Row],[Consumo de Despacho]]</f>
        <v>0</v>
      </c>
      <c r="M32" s="26">
        <v>63260</v>
      </c>
      <c r="N32" s="31">
        <f>Tabla2[[#This Row],[Existencia]]/Tabla2[[#This Row],[Consumo de Despacho]]</f>
        <v>0.468592592592593</v>
      </c>
      <c r="O32" s="32">
        <v>405000</v>
      </c>
      <c r="P32" s="31">
        <f>Tabla2[[#This Row],[Primer Pedido calculado el 30.07.2024]]/Tabla2[[#This Row],[Consumo de Despacho]]</f>
        <v>3</v>
      </c>
      <c r="Q32" s="35">
        <f>SUM(Tabla2[[#This Row],[Alcance (en meses)]]+Tabla2[[#This Row],[Alcance (en meses)2]]+Tabla2[[#This Row],[Alcance (en meses)3]]+Tabla2[[#This Row],[Alcance del Pedido]])</f>
        <v>7.4686666666666701</v>
      </c>
      <c r="R32" s="37" t="s">
        <v>67</v>
      </c>
      <c r="S32" s="37" t="s">
        <v>68</v>
      </c>
      <c r="T32" s="9" t="s">
        <v>29</v>
      </c>
    </row>
    <row r="33" spans="1:20" ht="16.75" customHeight="1">
      <c r="A33" s="20">
        <v>28</v>
      </c>
      <c r="B33" s="21">
        <v>102023901</v>
      </c>
      <c r="C33" s="22">
        <v>10693</v>
      </c>
      <c r="D33" s="23" t="s">
        <v>69</v>
      </c>
      <c r="E33" s="24">
        <v>19188</v>
      </c>
      <c r="F33" s="25">
        <v>1.64</v>
      </c>
      <c r="G33" s="25">
        <f t="shared" si="1"/>
        <v>31468.32</v>
      </c>
      <c r="H33" s="26">
        <v>1066</v>
      </c>
      <c r="I33" s="26">
        <v>9735</v>
      </c>
      <c r="J33" s="31">
        <f>Tabla2[[#This Row],[Saldos pendientes del contrato]]/Tabla2[[#This Row],[Consumo de Despacho]]</f>
        <v>9.1322701688555306</v>
      </c>
      <c r="K33" s="26">
        <v>4285</v>
      </c>
      <c r="L33" s="31">
        <f>Tabla2[[#This Row],[Manos del proveedor]]/Tabla2[[#This Row],[Consumo de Despacho]]</f>
        <v>4.0196998123827399</v>
      </c>
      <c r="M33" s="26">
        <v>0</v>
      </c>
      <c r="N33" s="31">
        <f>Tabla2[[#This Row],[Existencia]]/Tabla2[[#This Row],[Consumo de Despacho]]</f>
        <v>0</v>
      </c>
      <c r="O33" s="32">
        <v>1000</v>
      </c>
      <c r="P33" s="31">
        <f>Tabla2[[#This Row],[Primer Pedido calculado el 30.07.2024]]/Tabla2[[#This Row],[Consumo de Despacho]]</f>
        <v>0.93808630393996295</v>
      </c>
      <c r="Q33" s="35">
        <f>SUM(Tabla2[[#This Row],[Alcance (en meses)]]+Tabla2[[#This Row],[Alcance (en meses)2]]+Tabla2[[#This Row],[Alcance (en meses)3]]+Tabla2[[#This Row],[Alcance del Pedido]])</f>
        <v>14.0900562851782</v>
      </c>
      <c r="R33" s="37" t="s">
        <v>34</v>
      </c>
      <c r="S33" s="37" t="s">
        <v>25</v>
      </c>
      <c r="T33" s="9" t="s">
        <v>35</v>
      </c>
    </row>
    <row r="34" spans="1:20" ht="16.75" customHeight="1">
      <c r="A34" s="20">
        <v>29</v>
      </c>
      <c r="B34" s="21">
        <v>103059301</v>
      </c>
      <c r="C34" s="22">
        <v>12170</v>
      </c>
      <c r="D34" s="23" t="s">
        <v>70</v>
      </c>
      <c r="E34" s="24">
        <v>56628</v>
      </c>
      <c r="F34" s="25">
        <v>2.94</v>
      </c>
      <c r="G34" s="25">
        <f t="shared" si="1"/>
        <v>166486.32</v>
      </c>
      <c r="H34" s="26">
        <v>3096</v>
      </c>
      <c r="I34" s="26">
        <v>11872</v>
      </c>
      <c r="J34" s="31">
        <f>Tabla2[[#This Row],[Saldos pendientes del contrato]]/Tabla2[[#This Row],[Consumo de Despacho]]</f>
        <v>3.8346253229974199</v>
      </c>
      <c r="K34" s="26">
        <v>11000</v>
      </c>
      <c r="L34" s="31">
        <f>Tabla2[[#This Row],[Manos del proveedor]]/Tabla2[[#This Row],[Consumo de Despacho]]</f>
        <v>3.5529715762273901</v>
      </c>
      <c r="M34" s="26">
        <v>3510</v>
      </c>
      <c r="N34" s="31">
        <f>Tabla2[[#This Row],[Existencia]]/Tabla2[[#This Row],[Consumo de Despacho]]</f>
        <v>1.1337209302325599</v>
      </c>
      <c r="O34" s="32">
        <v>3100</v>
      </c>
      <c r="P34" s="31">
        <f>Tabla2[[#This Row],[Primer Pedido calculado el 30.07.2024]]/Tabla2[[#This Row],[Consumo de Despacho]]</f>
        <v>1.00129198966408</v>
      </c>
      <c r="Q34" s="35">
        <f>SUM(Tabla2[[#This Row],[Alcance (en meses)]]+Tabla2[[#This Row],[Alcance (en meses)2]]+Tabla2[[#This Row],[Alcance (en meses)3]]+Tabla2[[#This Row],[Alcance del Pedido]])</f>
        <v>9.5226098191214508</v>
      </c>
      <c r="R34" s="37" t="s">
        <v>49</v>
      </c>
      <c r="S34" s="37" t="s">
        <v>25</v>
      </c>
      <c r="T34" s="9" t="s">
        <v>71</v>
      </c>
    </row>
    <row r="35" spans="1:20" ht="16.75" customHeight="1">
      <c r="A35" s="20">
        <v>30</v>
      </c>
      <c r="B35" s="21">
        <v>102091201</v>
      </c>
      <c r="C35" s="22">
        <v>12171</v>
      </c>
      <c r="D35" s="23" t="s">
        <v>72</v>
      </c>
      <c r="E35" s="24">
        <v>450</v>
      </c>
      <c r="F35" s="25">
        <v>521.70000000000005</v>
      </c>
      <c r="G35" s="25">
        <f t="shared" si="1"/>
        <v>234765</v>
      </c>
      <c r="H35" s="26">
        <v>25</v>
      </c>
      <c r="I35" s="26">
        <v>210</v>
      </c>
      <c r="J35" s="31">
        <f>Tabla2[[#This Row],[Saldos pendientes del contrato]]/Tabla2[[#This Row],[Consumo de Despacho]]</f>
        <v>8.4</v>
      </c>
      <c r="K35" s="26">
        <v>30</v>
      </c>
      <c r="L35" s="31">
        <f>Tabla2[[#This Row],[Manos del proveedor]]/Tabla2[[#This Row],[Consumo de Despacho]]</f>
        <v>1.2</v>
      </c>
      <c r="M35" s="26">
        <v>0</v>
      </c>
      <c r="N35" s="31">
        <f>Tabla2[[#This Row],[Existencia]]/Tabla2[[#This Row],[Consumo de Despacho]]</f>
        <v>0</v>
      </c>
      <c r="O35" s="32">
        <v>25</v>
      </c>
      <c r="P35" s="31">
        <f>Tabla2[[#This Row],[Primer Pedido calculado el 30.07.2024]]/Tabla2[[#This Row],[Consumo de Despacho]]</f>
        <v>1</v>
      </c>
      <c r="Q35" s="35">
        <f>SUM(Tabla2[[#This Row],[Alcance (en meses)]]+Tabla2[[#This Row],[Alcance (en meses)2]]+Tabla2[[#This Row],[Alcance (en meses)3]]+Tabla2[[#This Row],[Alcance del Pedido]])</f>
        <v>10.6</v>
      </c>
      <c r="R35" s="37" t="s">
        <v>37</v>
      </c>
      <c r="S35" s="37" t="s">
        <v>25</v>
      </c>
      <c r="T35" s="9" t="s">
        <v>35</v>
      </c>
    </row>
    <row r="36" spans="1:20" ht="16.75" customHeight="1">
      <c r="A36" s="20">
        <v>31</v>
      </c>
      <c r="B36" s="21">
        <v>101099601</v>
      </c>
      <c r="C36" s="22">
        <v>104772</v>
      </c>
      <c r="D36" s="23" t="s">
        <v>73</v>
      </c>
      <c r="E36" s="24">
        <v>62676</v>
      </c>
      <c r="F36" s="25">
        <v>1.9</v>
      </c>
      <c r="G36" s="25">
        <f t="shared" si="1"/>
        <v>119084.4</v>
      </c>
      <c r="H36" s="26">
        <v>3482</v>
      </c>
      <c r="I36" s="26">
        <v>61072</v>
      </c>
      <c r="J36" s="31">
        <f>Tabla2[[#This Row],[Saldos pendientes del contrato]]/Tabla2[[#This Row],[Consumo de Despacho]]</f>
        <v>17.5393452039058</v>
      </c>
      <c r="K36" s="26">
        <v>2000</v>
      </c>
      <c r="L36" s="31">
        <f>Tabla2[[#This Row],[Manos del proveedor]]/Tabla2[[#This Row],[Consumo de Despacho]]</f>
        <v>0.57438253877082102</v>
      </c>
      <c r="M36" s="26">
        <v>0</v>
      </c>
      <c r="N36" s="31">
        <f>Tabla2[[#This Row],[Existencia]]/Tabla2[[#This Row],[Consumo de Despacho]]</f>
        <v>0</v>
      </c>
      <c r="O36" s="32">
        <v>1700</v>
      </c>
      <c r="P36" s="31">
        <f>Tabla2[[#This Row],[Primer Pedido calculado el 30.07.2024]]/Tabla2[[#This Row],[Consumo de Despacho]]</f>
        <v>0.488225157955198</v>
      </c>
      <c r="Q36" s="35">
        <f>SUM(Tabla2[[#This Row],[Alcance (en meses)]]+Tabla2[[#This Row],[Alcance (en meses)2]]+Tabla2[[#This Row],[Alcance (en meses)3]]+Tabla2[[#This Row],[Alcance del Pedido]])</f>
        <v>18.601952900631801</v>
      </c>
      <c r="R36" s="37" t="s">
        <v>24</v>
      </c>
      <c r="S36" s="37" t="s">
        <v>25</v>
      </c>
      <c r="T36" s="9" t="s">
        <v>35</v>
      </c>
    </row>
    <row r="37" spans="1:20" ht="16.75" customHeight="1">
      <c r="A37" s="20">
        <v>32</v>
      </c>
      <c r="B37" s="21">
        <v>103058001</v>
      </c>
      <c r="C37" s="27">
        <v>10857</v>
      </c>
      <c r="D37" s="23" t="s">
        <v>74</v>
      </c>
      <c r="E37" s="24">
        <v>19548</v>
      </c>
      <c r="F37" s="25">
        <v>3.09</v>
      </c>
      <c r="G37" s="25">
        <f t="shared" si="1"/>
        <v>60403.32</v>
      </c>
      <c r="H37" s="26">
        <v>1086</v>
      </c>
      <c r="I37" s="26">
        <v>1756</v>
      </c>
      <c r="J37" s="31">
        <f>Tabla2[[#This Row],[Saldos pendientes del contrato]]/Tabla2[[#This Row],[Consumo de Despacho]]</f>
        <v>1.6169429097605901</v>
      </c>
      <c r="K37" s="26">
        <v>0</v>
      </c>
      <c r="L37" s="31">
        <f>Tabla2[[#This Row],[Manos del proveedor]]/Tabla2[[#This Row],[Consumo de Despacho]]</f>
        <v>0</v>
      </c>
      <c r="M37" s="26">
        <v>4389</v>
      </c>
      <c r="N37" s="31">
        <f>Tabla2[[#This Row],[Existencia]]/Tabla2[[#This Row],[Consumo de Despacho]]</f>
        <v>4.0414364640883997</v>
      </c>
      <c r="O37" s="32">
        <v>2172</v>
      </c>
      <c r="P37" s="31">
        <f>Tabla2[[#This Row],[Primer Pedido calculado el 30.07.2024]]/Tabla2[[#This Row],[Consumo de Despacho]]</f>
        <v>2</v>
      </c>
      <c r="Q37" s="35">
        <f>SUM(Tabla2[[#This Row],[Alcance (en meses)]]+Tabla2[[#This Row],[Alcance (en meses)2]]+Tabla2[[#This Row],[Alcance (en meses)3]]+Tabla2[[#This Row],[Alcance del Pedido]])</f>
        <v>7.65837937384899</v>
      </c>
      <c r="R37" s="37" t="s">
        <v>49</v>
      </c>
      <c r="S37" s="37" t="s">
        <v>25</v>
      </c>
      <c r="T37" s="9" t="s">
        <v>32</v>
      </c>
    </row>
    <row r="38" spans="1:20" ht="16.75" customHeight="1">
      <c r="A38" s="20">
        <v>33</v>
      </c>
      <c r="B38" s="21">
        <v>102003001</v>
      </c>
      <c r="C38" s="22">
        <v>10978</v>
      </c>
      <c r="D38" s="23" t="s">
        <v>75</v>
      </c>
      <c r="E38" s="24">
        <v>140058</v>
      </c>
      <c r="F38" s="25">
        <v>0.62</v>
      </c>
      <c r="G38" s="25">
        <f t="shared" si="1"/>
        <v>86835.96</v>
      </c>
      <c r="H38" s="26">
        <v>7781</v>
      </c>
      <c r="I38" s="26">
        <v>83180</v>
      </c>
      <c r="J38" s="31">
        <f>Tabla2[[#This Row],[Saldos pendientes del contrato]]/Tabla2[[#This Row],[Consumo de Despacho]]</f>
        <v>10.690142655185699</v>
      </c>
      <c r="K38" s="26">
        <v>0</v>
      </c>
      <c r="L38" s="31">
        <f>Tabla2[[#This Row],[Manos del proveedor]]/Tabla2[[#This Row],[Consumo de Despacho]]</f>
        <v>0</v>
      </c>
      <c r="M38" s="26">
        <v>49578</v>
      </c>
      <c r="N38" s="31">
        <f>Tabla2[[#This Row],[Existencia]]/Tabla2[[#This Row],[Consumo de Despacho]]</f>
        <v>6.3716745919547604</v>
      </c>
      <c r="O38" s="32">
        <v>7700</v>
      </c>
      <c r="P38" s="31">
        <f>Tabla2[[#This Row],[Primer Pedido calculado el 30.07.2024]]/Tabla2[[#This Row],[Consumo de Despacho]]</f>
        <v>0.98959002698881904</v>
      </c>
      <c r="Q38" s="35">
        <f>SUM(Tabla2[[#This Row],[Alcance (en meses)]]+Tabla2[[#This Row],[Alcance (en meses)2]]+Tabla2[[#This Row],[Alcance (en meses)3]]+Tabla2[[#This Row],[Alcance del Pedido]])</f>
        <v>18.0514072741293</v>
      </c>
      <c r="R38" s="37" t="s">
        <v>34</v>
      </c>
      <c r="S38" s="37" t="s">
        <v>25</v>
      </c>
      <c r="T38" s="9" t="s">
        <v>76</v>
      </c>
    </row>
    <row r="39" spans="1:20" ht="16.75" customHeight="1">
      <c r="A39" s="20">
        <v>34</v>
      </c>
      <c r="B39" s="21">
        <v>103061101</v>
      </c>
      <c r="C39" s="22">
        <v>103503</v>
      </c>
      <c r="D39" s="23" t="s">
        <v>77</v>
      </c>
      <c r="E39" s="24">
        <v>102060</v>
      </c>
      <c r="F39" s="25">
        <v>25</v>
      </c>
      <c r="G39" s="25">
        <f t="shared" si="1"/>
        <v>2551500</v>
      </c>
      <c r="H39" s="26">
        <v>5670</v>
      </c>
      <c r="I39" s="26">
        <v>11309</v>
      </c>
      <c r="J39" s="31">
        <f>Tabla2[[#This Row],[Saldos pendientes del contrato]]/Tabla2[[#This Row],[Consumo de Despacho]]</f>
        <v>1.9945326278659601</v>
      </c>
      <c r="K39" s="26">
        <v>25000</v>
      </c>
      <c r="L39" s="31">
        <f>Tabla2[[#This Row],[Manos del proveedor]]/Tabla2[[#This Row],[Consumo de Despacho]]</f>
        <v>4.4091710758377403</v>
      </c>
      <c r="M39" s="26">
        <v>9130</v>
      </c>
      <c r="N39" s="31">
        <f>Tabla2[[#This Row],[Existencia]]/Tabla2[[#This Row],[Consumo de Despacho]]</f>
        <v>1.6102292768959401</v>
      </c>
      <c r="O39" s="32">
        <v>11340</v>
      </c>
      <c r="P39" s="31">
        <f>Tabla2[[#This Row],[Primer Pedido calculado el 30.07.2024]]/Tabla2[[#This Row],[Consumo de Despacho]]</f>
        <v>2</v>
      </c>
      <c r="Q39" s="35">
        <f>SUM(Tabla2[[#This Row],[Alcance (en meses)]]+Tabla2[[#This Row],[Alcance (en meses)2]]+Tabla2[[#This Row],[Alcance (en meses)3]]+Tabla2[[#This Row],[Alcance del Pedido]])</f>
        <v>10.0139329805996</v>
      </c>
      <c r="R39" s="37" t="s">
        <v>49</v>
      </c>
      <c r="S39" s="37" t="s">
        <v>25</v>
      </c>
      <c r="T39" s="9" t="s">
        <v>71</v>
      </c>
    </row>
    <row r="40" spans="1:20" ht="16.75" customHeight="1">
      <c r="A40" s="20">
        <v>35</v>
      </c>
      <c r="B40" s="21">
        <v>101027701</v>
      </c>
      <c r="C40" s="22">
        <v>10617</v>
      </c>
      <c r="D40" s="23" t="s">
        <v>78</v>
      </c>
      <c r="E40" s="24">
        <v>4122792</v>
      </c>
      <c r="F40" s="25">
        <v>0.05</v>
      </c>
      <c r="G40" s="25">
        <f t="shared" si="1"/>
        <v>206139.6</v>
      </c>
      <c r="H40" s="26">
        <v>229044</v>
      </c>
      <c r="I40" s="26">
        <v>0</v>
      </c>
      <c r="J40" s="31">
        <f>Tabla2[[#This Row],[Saldos pendientes del contrato]]/Tabla2[[#This Row],[Consumo de Despacho]]</f>
        <v>0</v>
      </c>
      <c r="K40" s="26">
        <v>0</v>
      </c>
      <c r="L40" s="31">
        <f>Tabla2[[#This Row],[Manos del proveedor]]/Tabla2[[#This Row],[Consumo de Despacho]]</f>
        <v>0</v>
      </c>
      <c r="M40" s="26">
        <v>335400</v>
      </c>
      <c r="N40" s="31">
        <f>Tabla2[[#This Row],[Existencia]]/Tabla2[[#This Row],[Consumo de Despacho]]</f>
        <v>1.46434746162309</v>
      </c>
      <c r="O40" s="32">
        <v>1374264</v>
      </c>
      <c r="P40" s="31">
        <f>Tabla2[[#This Row],[Primer Pedido calculado el 30.07.2024]]/Tabla2[[#This Row],[Consumo de Despacho]]</f>
        <v>6</v>
      </c>
      <c r="Q40" s="35">
        <f>SUM(Tabla2[[#This Row],[Alcance (en meses)]]+Tabla2[[#This Row],[Alcance (en meses)2]]+Tabla2[[#This Row],[Alcance (en meses)3]]+Tabla2[[#This Row],[Alcance del Pedido]])</f>
        <v>7.46434746162309</v>
      </c>
      <c r="R40" s="37" t="s">
        <v>31</v>
      </c>
      <c r="S40" s="37" t="s">
        <v>25</v>
      </c>
      <c r="T40" s="9" t="s">
        <v>71</v>
      </c>
    </row>
    <row r="41" spans="1:20" ht="16.75" customHeight="1">
      <c r="A41" s="20">
        <v>36</v>
      </c>
      <c r="B41" s="21">
        <v>102075001</v>
      </c>
      <c r="C41" s="22">
        <v>10317</v>
      </c>
      <c r="D41" s="28" t="s">
        <v>79</v>
      </c>
      <c r="E41" s="24">
        <v>35316</v>
      </c>
      <c r="F41" s="25">
        <v>2.4</v>
      </c>
      <c r="G41" s="25">
        <f t="shared" si="1"/>
        <v>84758.399999999994</v>
      </c>
      <c r="H41" s="26">
        <v>1962</v>
      </c>
      <c r="I41" s="26">
        <v>49756</v>
      </c>
      <c r="J41" s="31">
        <f>Tabla2[[#This Row],[Saldos pendientes del contrato]]/Tabla2[[#This Row],[Consumo de Despacho]]</f>
        <v>25.359836901121302</v>
      </c>
      <c r="K41" s="26">
        <v>0</v>
      </c>
      <c r="L41" s="31">
        <f>Tabla2[[#This Row],[Manos del proveedor]]/Tabla2[[#This Row],[Consumo de Despacho]]</f>
        <v>0</v>
      </c>
      <c r="M41" s="26">
        <v>10292</v>
      </c>
      <c r="N41" s="31">
        <f>Tabla2[[#This Row],[Existencia]]/Tabla2[[#This Row],[Consumo de Despacho]]</f>
        <v>5.2456676860346603</v>
      </c>
      <c r="O41" s="32">
        <v>1962</v>
      </c>
      <c r="P41" s="31">
        <f>Tabla2[[#This Row],[Primer Pedido calculado el 30.07.2024]]/Tabla2[[#This Row],[Consumo de Despacho]]</f>
        <v>1</v>
      </c>
      <c r="Q41" s="35">
        <f>SUM(Tabla2[[#This Row],[Alcance (en meses)]]+Tabla2[[#This Row],[Alcance (en meses)2]]+Tabla2[[#This Row],[Alcance (en meses)3]]+Tabla2[[#This Row],[Alcance del Pedido]])</f>
        <v>31.605504587155998</v>
      </c>
      <c r="R41" s="37" t="s">
        <v>28</v>
      </c>
      <c r="S41" s="37" t="s">
        <v>25</v>
      </c>
      <c r="T41" s="9" t="s">
        <v>58</v>
      </c>
    </row>
    <row r="42" spans="1:20" ht="16.75" customHeight="1">
      <c r="A42" s="20">
        <v>37</v>
      </c>
      <c r="B42" s="21">
        <v>102091301</v>
      </c>
      <c r="C42" s="22">
        <v>10319</v>
      </c>
      <c r="D42" s="23" t="s">
        <v>80</v>
      </c>
      <c r="E42" s="24">
        <v>21600</v>
      </c>
      <c r="F42" s="25">
        <v>38.74</v>
      </c>
      <c r="G42" s="25">
        <f t="shared" si="1"/>
        <v>836784</v>
      </c>
      <c r="H42" s="26">
        <v>1200</v>
      </c>
      <c r="I42" s="26">
        <v>13954</v>
      </c>
      <c r="J42" s="31">
        <f>Tabla2[[#This Row],[Saldos pendientes del contrato]]/Tabla2[[#This Row],[Consumo de Despacho]]</f>
        <v>11.6283333333333</v>
      </c>
      <c r="K42" s="26">
        <v>0</v>
      </c>
      <c r="L42" s="31">
        <f>Tabla2[[#This Row],[Manos del proveedor]]/Tabla2[[#This Row],[Consumo de Despacho]]</f>
        <v>0</v>
      </c>
      <c r="M42" s="26">
        <v>3605</v>
      </c>
      <c r="N42" s="31">
        <f>Tabla2[[#This Row],[Existencia]]/Tabla2[[#This Row],[Consumo de Despacho]]</f>
        <v>3.00416666666667</v>
      </c>
      <c r="O42" s="32">
        <v>1200</v>
      </c>
      <c r="P42" s="31">
        <f>Tabla2[[#This Row],[Primer Pedido calculado el 30.07.2024]]/Tabla2[[#This Row],[Consumo de Despacho]]</f>
        <v>1</v>
      </c>
      <c r="Q42" s="35">
        <f>SUM(Tabla2[[#This Row],[Alcance (en meses)]]+Tabla2[[#This Row],[Alcance (en meses)2]]+Tabla2[[#This Row],[Alcance (en meses)3]]+Tabla2[[#This Row],[Alcance del Pedido]])</f>
        <v>15.6325</v>
      </c>
      <c r="R42" s="37" t="s">
        <v>67</v>
      </c>
      <c r="S42" s="37" t="s">
        <v>81</v>
      </c>
      <c r="T42" s="9" t="s">
        <v>41</v>
      </c>
    </row>
    <row r="43" spans="1:20" ht="16.75" customHeight="1">
      <c r="A43" s="20">
        <v>38</v>
      </c>
      <c r="B43" s="21">
        <v>101061301</v>
      </c>
      <c r="C43" s="22">
        <v>10497</v>
      </c>
      <c r="D43" s="23" t="s">
        <v>82</v>
      </c>
      <c r="E43" s="24">
        <v>859482</v>
      </c>
      <c r="F43" s="25">
        <v>0.1</v>
      </c>
      <c r="G43" s="25">
        <f t="shared" si="1"/>
        <v>85948.2</v>
      </c>
      <c r="H43" s="26">
        <v>115108</v>
      </c>
      <c r="I43" s="26">
        <v>165320</v>
      </c>
      <c r="J43" s="31">
        <f>Tabla2[[#This Row],[Saldos pendientes del contrato]]/Tabla2[[#This Row],[Consumo de Despacho]]</f>
        <v>1.4362164228376799</v>
      </c>
      <c r="K43" s="26">
        <v>0</v>
      </c>
      <c r="L43" s="31">
        <f>Tabla2[[#This Row],[Manos del proveedor]]/Tabla2[[#This Row],[Consumo de Despacho]]</f>
        <v>0</v>
      </c>
      <c r="M43" s="26">
        <v>501200</v>
      </c>
      <c r="N43" s="31">
        <f>Tabla2[[#This Row],[Existencia]]/Tabla2[[#This Row],[Consumo de Despacho]]</f>
        <v>4.3541717343712003</v>
      </c>
      <c r="O43" s="32">
        <v>100000</v>
      </c>
      <c r="P43" s="31">
        <f>Tabla2[[#This Row],[Primer Pedido calculado el 30.07.2024]]/Tabla2[[#This Row],[Consumo de Despacho]]</f>
        <v>0.86874934843798901</v>
      </c>
      <c r="Q43" s="35">
        <f>SUM(Tabla2[[#This Row],[Alcance (en meses)]]+Tabla2[[#This Row],[Alcance (en meses)2]]+Tabla2[[#This Row],[Alcance (en meses)3]]+Tabla2[[#This Row],[Alcance del Pedido]])</f>
        <v>6.6591375056468696</v>
      </c>
      <c r="R43" s="37" t="s">
        <v>24</v>
      </c>
      <c r="S43" s="37" t="s">
        <v>25</v>
      </c>
      <c r="T43" s="9" t="s">
        <v>32</v>
      </c>
    </row>
    <row r="44" spans="1:20" ht="16.75" customHeight="1">
      <c r="A44" s="20">
        <v>39</v>
      </c>
      <c r="B44" s="21">
        <v>102055501</v>
      </c>
      <c r="C44" s="22">
        <v>11643</v>
      </c>
      <c r="D44" s="23" t="s">
        <v>83</v>
      </c>
      <c r="E44" s="24">
        <v>547200</v>
      </c>
      <c r="F44" s="25">
        <v>0.67</v>
      </c>
      <c r="G44" s="25">
        <f t="shared" si="1"/>
        <v>366624</v>
      </c>
      <c r="H44" s="26">
        <v>30400</v>
      </c>
      <c r="I44" s="26">
        <v>89310</v>
      </c>
      <c r="J44" s="31">
        <f>Tabla2[[#This Row],[Saldos pendientes del contrato]]/Tabla2[[#This Row],[Consumo de Despacho]]</f>
        <v>2.9378289473684198</v>
      </c>
      <c r="K44" s="26">
        <v>0</v>
      </c>
      <c r="L44" s="31">
        <f>Tabla2[[#This Row],[Manos del proveedor]]/Tabla2[[#This Row],[Consumo de Despacho]]</f>
        <v>0</v>
      </c>
      <c r="M44" s="26">
        <v>162010</v>
      </c>
      <c r="N44" s="31">
        <f>Tabla2[[#This Row],[Existencia]]/Tabla2[[#This Row],[Consumo de Despacho]]</f>
        <v>5.3292763157894703</v>
      </c>
      <c r="O44" s="32">
        <v>30400</v>
      </c>
      <c r="P44" s="31">
        <f>Tabla2[[#This Row],[Primer Pedido calculado el 30.07.2024]]/Tabla2[[#This Row],[Consumo de Despacho]]</f>
        <v>1</v>
      </c>
      <c r="Q44" s="35">
        <f>SUM(Tabla2[[#This Row],[Alcance (en meses)]]+Tabla2[[#This Row],[Alcance (en meses)2]]+Tabla2[[#This Row],[Alcance (en meses)3]]+Tabla2[[#This Row],[Alcance del Pedido]])</f>
        <v>9.2671052631578892</v>
      </c>
      <c r="R44" s="37" t="s">
        <v>28</v>
      </c>
      <c r="S44" s="37" t="s">
        <v>25</v>
      </c>
      <c r="T44" s="9" t="s">
        <v>58</v>
      </c>
    </row>
    <row r="45" spans="1:20" ht="16.75" customHeight="1">
      <c r="A45" s="20">
        <v>40</v>
      </c>
      <c r="B45" s="21">
        <v>102077501</v>
      </c>
      <c r="C45" s="22">
        <v>10022</v>
      </c>
      <c r="D45" s="23" t="s">
        <v>84</v>
      </c>
      <c r="E45" s="24">
        <v>144000</v>
      </c>
      <c r="F45" s="25">
        <v>0.52</v>
      </c>
      <c r="G45" s="25">
        <f t="shared" si="1"/>
        <v>74880</v>
      </c>
      <c r="H45" s="26">
        <v>8000</v>
      </c>
      <c r="I45" s="26">
        <v>0</v>
      </c>
      <c r="J45" s="31">
        <f>Tabla2[[#This Row],[Saldos pendientes del contrato]]/Tabla2[[#This Row],[Consumo de Despacho]]</f>
        <v>0</v>
      </c>
      <c r="K45" s="26">
        <v>0</v>
      </c>
      <c r="L45" s="31">
        <f>Tabla2[[#This Row],[Manos del proveedor]]/Tabla2[[#This Row],[Consumo de Despacho]]</f>
        <v>0</v>
      </c>
      <c r="M45" s="26">
        <v>52540</v>
      </c>
      <c r="N45" s="31">
        <f>Tabla2[[#This Row],[Existencia]]/Tabla2[[#This Row],[Consumo de Despacho]]</f>
        <v>6.5674999999999999</v>
      </c>
      <c r="O45" s="32">
        <v>24000</v>
      </c>
      <c r="P45" s="31">
        <f>Tabla2[[#This Row],[Primer Pedido calculado el 30.07.2024]]/Tabla2[[#This Row],[Consumo de Despacho]]</f>
        <v>3</v>
      </c>
      <c r="Q45" s="35">
        <f>SUM(Tabla2[[#This Row],[Alcance (en meses)]]+Tabla2[[#This Row],[Alcance (en meses)2]]+Tabla2[[#This Row],[Alcance (en meses)3]]+Tabla2[[#This Row],[Alcance del Pedido]])</f>
        <v>9.5675000000000008</v>
      </c>
      <c r="R45" s="37" t="s">
        <v>28</v>
      </c>
      <c r="S45" s="37" t="s">
        <v>25</v>
      </c>
      <c r="T45" s="9" t="s">
        <v>76</v>
      </c>
    </row>
    <row r="46" spans="1:20" ht="16.75" customHeight="1">
      <c r="A46" s="20">
        <v>41</v>
      </c>
      <c r="B46" s="21">
        <v>102072101</v>
      </c>
      <c r="C46" s="22">
        <v>10304</v>
      </c>
      <c r="D46" s="23" t="s">
        <v>85</v>
      </c>
      <c r="E46" s="24">
        <v>113922</v>
      </c>
      <c r="F46" s="25">
        <v>0.69</v>
      </c>
      <c r="G46" s="25">
        <f t="shared" si="1"/>
        <v>78606.179999999993</v>
      </c>
      <c r="H46" s="26">
        <v>6329</v>
      </c>
      <c r="I46" s="26">
        <v>39100</v>
      </c>
      <c r="J46" s="31">
        <f>Tabla2[[#This Row],[Saldos pendientes del contrato]]/Tabla2[[#This Row],[Consumo de Despacho]]</f>
        <v>6.1779112024016403</v>
      </c>
      <c r="K46" s="26">
        <v>0</v>
      </c>
      <c r="L46" s="31">
        <f>Tabla2[[#This Row],[Manos del proveedor]]/Tabla2[[#This Row],[Consumo de Despacho]]</f>
        <v>0</v>
      </c>
      <c r="M46" s="26">
        <v>62422</v>
      </c>
      <c r="N46" s="31">
        <f>Tabla2[[#This Row],[Existencia]]/Tabla2[[#This Row],[Consumo de Despacho]]</f>
        <v>9.8628535313635606</v>
      </c>
      <c r="O46" s="32">
        <v>6329</v>
      </c>
      <c r="P46" s="31">
        <f>Tabla2[[#This Row],[Primer Pedido calculado el 30.07.2024]]/Tabla2[[#This Row],[Consumo de Despacho]]</f>
        <v>1</v>
      </c>
      <c r="Q46" s="35">
        <f>SUM(Tabla2[[#This Row],[Alcance (en meses)]]+Tabla2[[#This Row],[Alcance (en meses)2]]+Tabla2[[#This Row],[Alcance (en meses)3]]+Tabla2[[#This Row],[Alcance del Pedido]])</f>
        <v>17.040764733765201</v>
      </c>
      <c r="R46" s="37" t="s">
        <v>28</v>
      </c>
      <c r="S46" s="37" t="s">
        <v>25</v>
      </c>
      <c r="T46" s="9" t="s">
        <v>44</v>
      </c>
    </row>
    <row r="47" spans="1:20" ht="16.75" customHeight="1">
      <c r="A47" s="20">
        <v>42</v>
      </c>
      <c r="B47" s="21">
        <v>101042701</v>
      </c>
      <c r="C47" s="22">
        <v>10434</v>
      </c>
      <c r="D47" s="23" t="s">
        <v>86</v>
      </c>
      <c r="E47" s="24">
        <v>377046</v>
      </c>
      <c r="F47" s="25">
        <v>2.09</v>
      </c>
      <c r="G47" s="25">
        <f t="shared" si="1"/>
        <v>788026.14</v>
      </c>
      <c r="H47" s="26">
        <v>20947</v>
      </c>
      <c r="I47" s="26">
        <v>105382</v>
      </c>
      <c r="J47" s="31">
        <f>Tabla2[[#This Row],[Saldos pendientes del contrato]]/Tabla2[[#This Row],[Consumo de Despacho]]</f>
        <v>5.0308874779204702</v>
      </c>
      <c r="K47" s="26">
        <v>0</v>
      </c>
      <c r="L47" s="31">
        <f>Tabla2[[#This Row],[Manos del proveedor]]/Tabla2[[#This Row],[Consumo de Despacho]]</f>
        <v>0</v>
      </c>
      <c r="M47" s="26">
        <v>40550</v>
      </c>
      <c r="N47" s="31">
        <f>Tabla2[[#This Row],[Existencia]]/Tabla2[[#This Row],[Consumo de Despacho]]</f>
        <v>1.9358380675036999</v>
      </c>
      <c r="O47" s="32">
        <v>20947</v>
      </c>
      <c r="P47" s="31">
        <f>Tabla2[[#This Row],[Primer Pedido calculado el 30.07.2024]]/Tabla2[[#This Row],[Consumo de Despacho]]</f>
        <v>1</v>
      </c>
      <c r="Q47" s="35">
        <f>SUM(Tabla2[[#This Row],[Alcance (en meses)]]+Tabla2[[#This Row],[Alcance (en meses)2]]+Tabla2[[#This Row],[Alcance (en meses)3]]+Tabla2[[#This Row],[Alcance del Pedido]])</f>
        <v>7.9667255454241701</v>
      </c>
      <c r="R47" s="37" t="s">
        <v>31</v>
      </c>
      <c r="S47" s="37" t="s">
        <v>25</v>
      </c>
      <c r="T47" s="9" t="s">
        <v>71</v>
      </c>
    </row>
    <row r="48" spans="1:20" ht="16.75" customHeight="1">
      <c r="A48" s="20">
        <v>43</v>
      </c>
      <c r="B48" s="21">
        <v>101042601</v>
      </c>
      <c r="C48" s="22">
        <v>10243</v>
      </c>
      <c r="D48" s="23" t="s">
        <v>87</v>
      </c>
      <c r="E48" s="24">
        <v>887616</v>
      </c>
      <c r="F48" s="25">
        <v>0.97</v>
      </c>
      <c r="G48" s="25">
        <f t="shared" si="1"/>
        <v>860987.52</v>
      </c>
      <c r="H48" s="26">
        <v>49312</v>
      </c>
      <c r="I48" s="26">
        <v>371084</v>
      </c>
      <c r="J48" s="31">
        <f>Tabla2[[#This Row],[Saldos pendientes del contrato]]/Tabla2[[#This Row],[Consumo de Despacho]]</f>
        <v>7.52522712524335</v>
      </c>
      <c r="K48" s="26">
        <v>0</v>
      </c>
      <c r="L48" s="31">
        <f>Tabla2[[#This Row],[Manos del proveedor]]/Tabla2[[#This Row],[Consumo de Despacho]]</f>
        <v>0</v>
      </c>
      <c r="M48" s="26">
        <v>51750</v>
      </c>
      <c r="N48" s="31">
        <f>Tabla2[[#This Row],[Existencia]]/Tabla2[[#This Row],[Consumo de Despacho]]</f>
        <v>1.04944029850746</v>
      </c>
      <c r="O48" s="32">
        <v>49312</v>
      </c>
      <c r="P48" s="31">
        <f>Tabla2[[#This Row],[Primer Pedido calculado el 30.07.2024]]/Tabla2[[#This Row],[Consumo de Despacho]]</f>
        <v>1</v>
      </c>
      <c r="Q48" s="35">
        <f>SUM(Tabla2[[#This Row],[Alcance (en meses)]]+Tabla2[[#This Row],[Alcance (en meses)2]]+Tabla2[[#This Row],[Alcance (en meses)3]]+Tabla2[[#This Row],[Alcance del Pedido]])</f>
        <v>9.5746674237508103</v>
      </c>
      <c r="R48" s="37" t="s">
        <v>31</v>
      </c>
      <c r="S48" s="37" t="s">
        <v>25</v>
      </c>
      <c r="T48" s="9" t="s">
        <v>71</v>
      </c>
    </row>
    <row r="49" spans="1:20" ht="16.75" customHeight="1">
      <c r="A49" s="20">
        <v>44</v>
      </c>
      <c r="B49" s="21">
        <v>102091401</v>
      </c>
      <c r="C49" s="22">
        <v>10435</v>
      </c>
      <c r="D49" s="23" t="s">
        <v>88</v>
      </c>
      <c r="E49" s="24">
        <v>2700</v>
      </c>
      <c r="F49" s="25">
        <v>9.9</v>
      </c>
      <c r="G49" s="25">
        <f t="shared" si="1"/>
        <v>26730</v>
      </c>
      <c r="H49" s="26">
        <v>150</v>
      </c>
      <c r="I49" s="26">
        <v>2640</v>
      </c>
      <c r="J49" s="31">
        <f>Tabla2[[#This Row],[Saldos pendientes del contrato]]/Tabla2[[#This Row],[Consumo de Despacho]]</f>
        <v>17.600000000000001</v>
      </c>
      <c r="K49" s="26">
        <v>600</v>
      </c>
      <c r="L49" s="31">
        <f>Tabla2[[#This Row],[Manos del proveedor]]/Tabla2[[#This Row],[Consumo de Despacho]]</f>
        <v>4</v>
      </c>
      <c r="M49" s="26">
        <v>220</v>
      </c>
      <c r="N49" s="31">
        <f>Tabla2[[#This Row],[Existencia]]/Tabla2[[#This Row],[Consumo de Despacho]]</f>
        <v>1.4666666666666699</v>
      </c>
      <c r="O49" s="32">
        <v>150</v>
      </c>
      <c r="P49" s="31">
        <f>Tabla2[[#This Row],[Primer Pedido calculado el 30.07.2024]]/Tabla2[[#This Row],[Consumo de Despacho]]</f>
        <v>1</v>
      </c>
      <c r="Q49" s="35">
        <f>SUM(Tabla2[[#This Row],[Alcance (en meses)]]+Tabla2[[#This Row],[Alcance (en meses)2]]+Tabla2[[#This Row],[Alcance (en meses)3]]+Tabla2[[#This Row],[Alcance del Pedido]])</f>
        <v>24.066666666666698</v>
      </c>
      <c r="R49" s="37" t="s">
        <v>67</v>
      </c>
      <c r="S49" s="37" t="s">
        <v>81</v>
      </c>
      <c r="T49" s="9" t="s">
        <v>71</v>
      </c>
    </row>
    <row r="50" spans="1:20" ht="16.75" customHeight="1">
      <c r="A50" s="20">
        <v>45</v>
      </c>
      <c r="B50" s="21">
        <v>101094701</v>
      </c>
      <c r="C50" s="22">
        <v>12172</v>
      </c>
      <c r="D50" s="23" t="s">
        <v>89</v>
      </c>
      <c r="E50" s="24">
        <v>238554</v>
      </c>
      <c r="F50" s="25">
        <v>1.1399999999999999</v>
      </c>
      <c r="G50" s="25">
        <f t="shared" si="1"/>
        <v>271951.56</v>
      </c>
      <c r="H50" s="26">
        <v>13253</v>
      </c>
      <c r="I50" s="26">
        <v>0</v>
      </c>
      <c r="J50" s="31">
        <f>Tabla2[[#This Row],[Saldos pendientes del contrato]]/Tabla2[[#This Row],[Consumo de Despacho]]</f>
        <v>0</v>
      </c>
      <c r="K50" s="26">
        <v>0</v>
      </c>
      <c r="L50" s="31">
        <f>Tabla2[[#This Row],[Manos del proveedor]]/Tabla2[[#This Row],[Consumo de Despacho]]</f>
        <v>0</v>
      </c>
      <c r="M50" s="26">
        <v>157220</v>
      </c>
      <c r="N50" s="31">
        <f>Tabla2[[#This Row],[Existencia]]/Tabla2[[#This Row],[Consumo de Despacho]]</f>
        <v>11.8629744208858</v>
      </c>
      <c r="O50" s="32">
        <v>13253</v>
      </c>
      <c r="P50" s="31">
        <f>Tabla2[[#This Row],[Primer Pedido calculado el 30.07.2024]]/Tabla2[[#This Row],[Consumo de Despacho]]</f>
        <v>1</v>
      </c>
      <c r="Q50" s="35">
        <f>SUM(Tabla2[[#This Row],[Alcance (en meses)]]+Tabla2[[#This Row],[Alcance (en meses)2]]+Tabla2[[#This Row],[Alcance (en meses)3]]+Tabla2[[#This Row],[Alcance del Pedido]])</f>
        <v>12.8629744208858</v>
      </c>
      <c r="R50" s="37" t="s">
        <v>28</v>
      </c>
      <c r="S50" s="37" t="s">
        <v>25</v>
      </c>
      <c r="T50" s="9" t="s">
        <v>44</v>
      </c>
    </row>
    <row r="51" spans="1:20" ht="16.75" customHeight="1">
      <c r="A51" s="20">
        <v>46</v>
      </c>
      <c r="B51" s="21">
        <v>102026001</v>
      </c>
      <c r="C51" s="22">
        <v>10260</v>
      </c>
      <c r="D51" s="23" t="s">
        <v>90</v>
      </c>
      <c r="E51" s="24">
        <v>40176</v>
      </c>
      <c r="F51" s="25">
        <v>7.28</v>
      </c>
      <c r="G51" s="25">
        <f t="shared" si="1"/>
        <v>292481.28000000003</v>
      </c>
      <c r="H51" s="26">
        <v>2232</v>
      </c>
      <c r="I51" s="26">
        <v>23864</v>
      </c>
      <c r="J51" s="31">
        <f>Tabla2[[#This Row],[Saldos pendientes del contrato]]/Tabla2[[#This Row],[Consumo de Despacho]]</f>
        <v>10.691756272401401</v>
      </c>
      <c r="K51" s="26">
        <v>4400</v>
      </c>
      <c r="L51" s="31">
        <f>Tabla2[[#This Row],[Manos del proveedor]]/Tabla2[[#This Row],[Consumo de Despacho]]</f>
        <v>1.9713261648745499</v>
      </c>
      <c r="M51" s="26">
        <v>3082</v>
      </c>
      <c r="N51" s="31">
        <f>Tabla2[[#This Row],[Existencia]]/Tabla2[[#This Row],[Consumo de Despacho]]</f>
        <v>1.3808243727598599</v>
      </c>
      <c r="O51" s="32">
        <v>2232</v>
      </c>
      <c r="P51" s="31">
        <f>Tabla2[[#This Row],[Primer Pedido calculado el 30.07.2024]]/Tabla2[[#This Row],[Consumo de Despacho]]</f>
        <v>1</v>
      </c>
      <c r="Q51" s="35">
        <f>SUM(Tabla2[[#This Row],[Alcance (en meses)]]+Tabla2[[#This Row],[Alcance (en meses)2]]+Tabla2[[#This Row],[Alcance (en meses)3]]+Tabla2[[#This Row],[Alcance del Pedido]])</f>
        <v>15.0439068100358</v>
      </c>
      <c r="R51" s="37" t="s">
        <v>67</v>
      </c>
      <c r="S51" s="37" t="s">
        <v>81</v>
      </c>
      <c r="T51" s="9" t="s">
        <v>71</v>
      </c>
    </row>
    <row r="52" spans="1:20" ht="16.75" customHeight="1">
      <c r="A52" s="20">
        <v>47</v>
      </c>
      <c r="B52" s="21">
        <v>102079701</v>
      </c>
      <c r="C52" s="22">
        <v>104766</v>
      </c>
      <c r="D52" s="23" t="s">
        <v>91</v>
      </c>
      <c r="E52" s="24">
        <v>10260</v>
      </c>
      <c r="F52" s="25">
        <v>17.29</v>
      </c>
      <c r="G52" s="25">
        <f t="shared" si="1"/>
        <v>177395.4</v>
      </c>
      <c r="H52" s="26">
        <v>570</v>
      </c>
      <c r="I52" s="26">
        <v>0</v>
      </c>
      <c r="J52" s="31">
        <f>Tabla2[[#This Row],[Saldos pendientes del contrato]]/Tabla2[[#This Row],[Consumo de Despacho]]</f>
        <v>0</v>
      </c>
      <c r="K52" s="26">
        <v>0</v>
      </c>
      <c r="L52" s="31">
        <f>Tabla2[[#This Row],[Manos del proveedor]]/Tabla2[[#This Row],[Consumo de Despacho]]</f>
        <v>0</v>
      </c>
      <c r="M52" s="26">
        <v>0</v>
      </c>
      <c r="N52" s="31">
        <f>Tabla2[[#This Row],[Existencia]]/Tabla2[[#This Row],[Consumo de Despacho]]</f>
        <v>0</v>
      </c>
      <c r="O52" s="32">
        <v>3420</v>
      </c>
      <c r="P52" s="31">
        <f>Tabla2[[#This Row],[Primer Pedido calculado el 30.07.2024]]/Tabla2[[#This Row],[Consumo de Despacho]]</f>
        <v>6</v>
      </c>
      <c r="Q52" s="35">
        <f>SUM(Tabla2[[#This Row],[Alcance (en meses)]]+Tabla2[[#This Row],[Alcance (en meses)2]]+Tabla2[[#This Row],[Alcance (en meses)3]]+Tabla2[[#This Row],[Alcance del Pedido]])</f>
        <v>6</v>
      </c>
      <c r="R52" s="37" t="s">
        <v>67</v>
      </c>
      <c r="S52" s="37" t="s">
        <v>81</v>
      </c>
      <c r="T52" s="9" t="s">
        <v>35</v>
      </c>
    </row>
    <row r="53" spans="1:20" ht="16.75" customHeight="1">
      <c r="A53" s="20">
        <v>48</v>
      </c>
      <c r="B53" s="21">
        <v>101083201</v>
      </c>
      <c r="C53" s="22">
        <v>10632</v>
      </c>
      <c r="D53" s="28" t="s">
        <v>92</v>
      </c>
      <c r="E53" s="24">
        <v>539064</v>
      </c>
      <c r="F53" s="25">
        <v>0.33</v>
      </c>
      <c r="G53" s="25">
        <f t="shared" si="1"/>
        <v>177891.12</v>
      </c>
      <c r="H53" s="26">
        <v>29948</v>
      </c>
      <c r="I53" s="26">
        <v>4</v>
      </c>
      <c r="J53" s="31">
        <f>Tabla2[[#This Row],[Saldos pendientes del contrato]]/Tabla2[[#This Row],[Consumo de Despacho]]</f>
        <v>1.3356484573260301E-4</v>
      </c>
      <c r="K53" s="26">
        <v>0</v>
      </c>
      <c r="L53" s="31">
        <f>Tabla2[[#This Row],[Manos del proveedor]]/Tabla2[[#This Row],[Consumo de Despacho]]</f>
        <v>0</v>
      </c>
      <c r="M53" s="26">
        <v>186810</v>
      </c>
      <c r="N53" s="31">
        <f>Tabla2[[#This Row],[Existencia]]/Tabla2[[#This Row],[Consumo de Despacho]]</f>
        <v>6.2378122078268996</v>
      </c>
      <c r="O53" s="32">
        <v>29948</v>
      </c>
      <c r="P53" s="31">
        <f>Tabla2[[#This Row],[Primer Pedido calculado el 30.07.2024]]/Tabla2[[#This Row],[Consumo de Despacho]]</f>
        <v>1</v>
      </c>
      <c r="Q53" s="35">
        <f>SUM(Tabla2[[#This Row],[Alcance (en meses)]]+Tabla2[[#This Row],[Alcance (en meses)2]]+Tabla2[[#This Row],[Alcance (en meses)3]]+Tabla2[[#This Row],[Alcance del Pedido]])</f>
        <v>7.2379457726726297</v>
      </c>
      <c r="R53" s="37" t="s">
        <v>31</v>
      </c>
      <c r="S53" s="37" t="s">
        <v>25</v>
      </c>
      <c r="T53" s="9" t="s">
        <v>76</v>
      </c>
    </row>
    <row r="54" spans="1:20" ht="16.75" customHeight="1">
      <c r="A54" s="20">
        <v>49</v>
      </c>
      <c r="B54" s="21">
        <v>102060301</v>
      </c>
      <c r="C54" s="22">
        <v>10127</v>
      </c>
      <c r="D54" s="23" t="s">
        <v>93</v>
      </c>
      <c r="E54" s="24">
        <v>200286</v>
      </c>
      <c r="F54" s="25">
        <v>0.19</v>
      </c>
      <c r="G54" s="25">
        <f t="shared" si="1"/>
        <v>38054.339999999997</v>
      </c>
      <c r="H54" s="26">
        <v>11127</v>
      </c>
      <c r="I54" s="26">
        <v>0</v>
      </c>
      <c r="J54" s="31">
        <f>Tabla2[[#This Row],[Saldos pendientes del contrato]]/Tabla2[[#This Row],[Consumo de Despacho]]</f>
        <v>0</v>
      </c>
      <c r="K54" s="26">
        <v>27160</v>
      </c>
      <c r="L54" s="31">
        <f>Tabla2[[#This Row],[Manos del proveedor]]/Tabla2[[#This Row],[Consumo de Despacho]]</f>
        <v>2.4409094994158398</v>
      </c>
      <c r="M54" s="26">
        <v>52182</v>
      </c>
      <c r="N54" s="31">
        <f>Tabla2[[#This Row],[Existencia]]/Tabla2[[#This Row],[Consumo de Despacho]]</f>
        <v>4.6896737665138897</v>
      </c>
      <c r="O54" s="32">
        <v>33381</v>
      </c>
      <c r="P54" s="31">
        <f>Tabla2[[#This Row],[Primer Pedido calculado el 30.07.2024]]/Tabla2[[#This Row],[Consumo de Despacho]]</f>
        <v>3</v>
      </c>
      <c r="Q54" s="35">
        <f>SUM(Tabla2[[#This Row],[Alcance (en meses)]]+Tabla2[[#This Row],[Alcance (en meses)2]]+Tabla2[[#This Row],[Alcance (en meses)3]]+Tabla2[[#This Row],[Alcance del Pedido]])</f>
        <v>10.130583265929699</v>
      </c>
      <c r="R54" s="37" t="s">
        <v>28</v>
      </c>
      <c r="S54" s="37" t="s">
        <v>25</v>
      </c>
      <c r="T54" s="9" t="s">
        <v>32</v>
      </c>
    </row>
    <row r="55" spans="1:20" ht="16.75" customHeight="1">
      <c r="A55" s="20">
        <v>50</v>
      </c>
      <c r="B55" s="21">
        <v>104017001</v>
      </c>
      <c r="C55" s="22">
        <v>10843</v>
      </c>
      <c r="D55" s="28" t="s">
        <v>94</v>
      </c>
      <c r="E55" s="24">
        <v>63702</v>
      </c>
      <c r="F55" s="25">
        <v>1.54</v>
      </c>
      <c r="G55" s="25">
        <f t="shared" si="1"/>
        <v>98101.08</v>
      </c>
      <c r="H55" s="26">
        <v>3539</v>
      </c>
      <c r="I55" s="26">
        <v>0</v>
      </c>
      <c r="J55" s="31">
        <f>Tabla2[[#This Row],[Saldos pendientes del contrato]]/Tabla2[[#This Row],[Consumo de Despacho]]</f>
        <v>0</v>
      </c>
      <c r="K55" s="26">
        <v>0</v>
      </c>
      <c r="L55" s="31">
        <f>Tabla2[[#This Row],[Manos del proveedor]]/Tabla2[[#This Row],[Consumo de Despacho]]</f>
        <v>0</v>
      </c>
      <c r="M55" s="26">
        <v>2258</v>
      </c>
      <c r="N55" s="31">
        <f>Tabla2[[#This Row],[Existencia]]/Tabla2[[#This Row],[Consumo de Despacho]]</f>
        <v>0.63803334275219004</v>
      </c>
      <c r="O55" s="32">
        <v>21234</v>
      </c>
      <c r="P55" s="31">
        <f>Tabla2[[#This Row],[Primer Pedido calculado el 30.07.2024]]/Tabla2[[#This Row],[Consumo de Despacho]]</f>
        <v>6</v>
      </c>
      <c r="Q55" s="35">
        <f>SUM(Tabla2[[#This Row],[Alcance (en meses)]]+Tabla2[[#This Row],[Alcance (en meses)2]]+Tabla2[[#This Row],[Alcance (en meses)3]]+Tabla2[[#This Row],[Alcance del Pedido]])</f>
        <v>6.6380333427521903</v>
      </c>
      <c r="R55" s="37" t="s">
        <v>37</v>
      </c>
      <c r="S55" s="37" t="s">
        <v>25</v>
      </c>
      <c r="T55" s="9" t="s">
        <v>29</v>
      </c>
    </row>
    <row r="56" spans="1:20" ht="16.75" customHeight="1">
      <c r="A56" s="20">
        <v>51</v>
      </c>
      <c r="B56" s="21">
        <v>103042901</v>
      </c>
      <c r="C56" s="22">
        <v>12173</v>
      </c>
      <c r="D56" s="28" t="s">
        <v>95</v>
      </c>
      <c r="E56" s="24">
        <v>31536</v>
      </c>
      <c r="F56" s="25">
        <v>3.03</v>
      </c>
      <c r="G56" s="25">
        <f t="shared" si="1"/>
        <v>95554.08</v>
      </c>
      <c r="H56" s="26">
        <v>1752</v>
      </c>
      <c r="I56" s="26">
        <v>0</v>
      </c>
      <c r="J56" s="31">
        <f>Tabla2[[#This Row],[Saldos pendientes del contrato]]/Tabla2[[#This Row],[Consumo de Despacho]]</f>
        <v>0</v>
      </c>
      <c r="K56" s="26">
        <v>0</v>
      </c>
      <c r="L56" s="31">
        <f>Tabla2[[#This Row],[Manos del proveedor]]/Tabla2[[#This Row],[Consumo de Despacho]]</f>
        <v>0</v>
      </c>
      <c r="M56" s="26">
        <v>0</v>
      </c>
      <c r="N56" s="31">
        <f>Tabla2[[#This Row],[Existencia]]/Tabla2[[#This Row],[Consumo de Despacho]]</f>
        <v>0</v>
      </c>
      <c r="O56" s="32">
        <v>10512</v>
      </c>
      <c r="P56" s="31">
        <f>Tabla2[[#This Row],[Primer Pedido calculado el 30.07.2024]]/Tabla2[[#This Row],[Consumo de Despacho]]</f>
        <v>6</v>
      </c>
      <c r="Q56" s="35">
        <f>SUM(Tabla2[[#This Row],[Alcance (en meses)]]+Tabla2[[#This Row],[Alcance (en meses)2]]+Tabla2[[#This Row],[Alcance (en meses)3]]+Tabla2[[#This Row],[Alcance del Pedido]])</f>
        <v>6</v>
      </c>
      <c r="R56" s="37" t="s">
        <v>49</v>
      </c>
      <c r="S56" s="37" t="s">
        <v>25</v>
      </c>
      <c r="T56" s="9" t="s">
        <v>35</v>
      </c>
    </row>
    <row r="57" spans="1:20" ht="16.75" customHeight="1">
      <c r="A57" s="20">
        <v>52</v>
      </c>
      <c r="B57" s="21">
        <v>101086001</v>
      </c>
      <c r="C57" s="22">
        <v>11160</v>
      </c>
      <c r="D57" s="23" t="s">
        <v>96</v>
      </c>
      <c r="E57" s="24">
        <v>9286614</v>
      </c>
      <c r="F57" s="25">
        <v>0.04</v>
      </c>
      <c r="G57" s="25">
        <f t="shared" si="1"/>
        <v>371464.56</v>
      </c>
      <c r="H57" s="26">
        <v>515923</v>
      </c>
      <c r="I57" s="26">
        <v>4664180</v>
      </c>
      <c r="J57" s="31">
        <f>Tabla2[[#This Row],[Saldos pendientes del contrato]]/Tabla2[[#This Row],[Consumo de Despacho]]</f>
        <v>9.0404575876632691</v>
      </c>
      <c r="K57" s="26">
        <v>0</v>
      </c>
      <c r="L57" s="31">
        <f>Tabla2[[#This Row],[Manos del proveedor]]/Tabla2[[#This Row],[Consumo de Despacho]]</f>
        <v>0</v>
      </c>
      <c r="M57" s="26">
        <v>48400</v>
      </c>
      <c r="N57" s="31">
        <f>Tabla2[[#This Row],[Existencia]]/Tabla2[[#This Row],[Consumo de Despacho]]</f>
        <v>9.38124487568881E-2</v>
      </c>
      <c r="O57" s="32">
        <v>3095538</v>
      </c>
      <c r="P57" s="31">
        <f>Tabla2[[#This Row],[Primer Pedido calculado el 30.07.2024]]/Tabla2[[#This Row],[Consumo de Despacho]]</f>
        <v>6</v>
      </c>
      <c r="Q57" s="35">
        <f>SUM(Tabla2[[#This Row],[Alcance (en meses)]]+Tabla2[[#This Row],[Alcance (en meses)2]]+Tabla2[[#This Row],[Alcance (en meses)3]]+Tabla2[[#This Row],[Alcance del Pedido]])</f>
        <v>15.134270036420199</v>
      </c>
      <c r="R57" s="37" t="s">
        <v>67</v>
      </c>
      <c r="S57" s="37" t="s">
        <v>81</v>
      </c>
      <c r="T57" s="9" t="s">
        <v>29</v>
      </c>
    </row>
    <row r="58" spans="1:20" ht="16.75" customHeight="1">
      <c r="A58" s="20">
        <v>53</v>
      </c>
      <c r="B58" s="21">
        <v>104014901</v>
      </c>
      <c r="C58" s="22">
        <v>10384</v>
      </c>
      <c r="D58" s="23" t="s">
        <v>97</v>
      </c>
      <c r="E58" s="24">
        <v>4536</v>
      </c>
      <c r="F58" s="25">
        <v>4.1100000000000003</v>
      </c>
      <c r="G58" s="25">
        <f t="shared" si="1"/>
        <v>18642.96</v>
      </c>
      <c r="H58" s="26">
        <v>252</v>
      </c>
      <c r="I58" s="26">
        <v>7968</v>
      </c>
      <c r="J58" s="31">
        <f>Tabla2[[#This Row],[Saldos pendientes del contrato]]/Tabla2[[#This Row],[Consumo de Despacho]]</f>
        <v>31.619047619047599</v>
      </c>
      <c r="K58" s="26">
        <v>0</v>
      </c>
      <c r="L58" s="31">
        <f>Tabla2[[#This Row],[Manos del proveedor]]/Tabla2[[#This Row],[Consumo de Despacho]]</f>
        <v>0</v>
      </c>
      <c r="M58" s="26">
        <v>1760</v>
      </c>
      <c r="N58" s="31">
        <f>Tabla2[[#This Row],[Existencia]]/Tabla2[[#This Row],[Consumo de Despacho]]</f>
        <v>6.9841269841269797</v>
      </c>
      <c r="O58" s="32">
        <v>504</v>
      </c>
      <c r="P58" s="31">
        <f>Tabla2[[#This Row],[Primer Pedido calculado el 30.07.2024]]/Tabla2[[#This Row],[Consumo de Despacho]]</f>
        <v>2</v>
      </c>
      <c r="Q58" s="35">
        <f>SUM(Tabla2[[#This Row],[Alcance (en meses)]]+Tabla2[[#This Row],[Alcance (en meses)2]]+Tabla2[[#This Row],[Alcance (en meses)3]]+Tabla2[[#This Row],[Alcance del Pedido]])</f>
        <v>40.603174603174601</v>
      </c>
      <c r="R58" s="37" t="s">
        <v>67</v>
      </c>
      <c r="S58" s="37" t="s">
        <v>81</v>
      </c>
      <c r="T58" s="9" t="s">
        <v>76</v>
      </c>
    </row>
    <row r="59" spans="1:20" ht="16.75" customHeight="1">
      <c r="A59" s="20">
        <v>54</v>
      </c>
      <c r="B59" s="21">
        <v>103016601</v>
      </c>
      <c r="C59" s="22">
        <v>10750</v>
      </c>
      <c r="D59" s="23" t="s">
        <v>98</v>
      </c>
      <c r="E59" s="24">
        <v>156600</v>
      </c>
      <c r="F59" s="25">
        <v>0.47</v>
      </c>
      <c r="G59" s="25">
        <f t="shared" si="1"/>
        <v>73602</v>
      </c>
      <c r="H59" s="26">
        <v>8700</v>
      </c>
      <c r="I59" s="26">
        <v>230904</v>
      </c>
      <c r="J59" s="31">
        <f>Tabla2[[#This Row],[Saldos pendientes del contrato]]/Tabla2[[#This Row],[Consumo de Despacho]]</f>
        <v>26.5406896551724</v>
      </c>
      <c r="K59" s="26">
        <v>0</v>
      </c>
      <c r="L59" s="31">
        <f>Tabla2[[#This Row],[Manos del proveedor]]/Tabla2[[#This Row],[Consumo de Despacho]]</f>
        <v>0</v>
      </c>
      <c r="M59" s="26">
        <v>33678</v>
      </c>
      <c r="N59" s="31">
        <f>Tabla2[[#This Row],[Existencia]]/Tabla2[[#This Row],[Consumo de Despacho]]</f>
        <v>3.8710344827586201</v>
      </c>
      <c r="O59" s="32">
        <v>8700</v>
      </c>
      <c r="P59" s="31">
        <f>Tabla2[[#This Row],[Primer Pedido calculado el 30.07.2024]]/Tabla2[[#This Row],[Consumo de Despacho]]</f>
        <v>1</v>
      </c>
      <c r="Q59" s="35">
        <f>SUM(Tabla2[[#This Row],[Alcance (en meses)]]+Tabla2[[#This Row],[Alcance (en meses)2]]+Tabla2[[#This Row],[Alcance (en meses)3]]+Tabla2[[#This Row],[Alcance del Pedido]])</f>
        <v>31.411724137930999</v>
      </c>
      <c r="R59" s="37" t="s">
        <v>49</v>
      </c>
      <c r="S59" s="37" t="s">
        <v>25</v>
      </c>
      <c r="T59" s="9" t="s">
        <v>41</v>
      </c>
    </row>
    <row r="60" spans="1:20" ht="16.75" customHeight="1">
      <c r="A60" s="20">
        <v>55</v>
      </c>
      <c r="B60" s="21">
        <v>103041201</v>
      </c>
      <c r="C60" s="22">
        <v>104581</v>
      </c>
      <c r="D60" s="23" t="s">
        <v>99</v>
      </c>
      <c r="E60" s="24">
        <v>224532</v>
      </c>
      <c r="F60" s="25">
        <v>1.1100000000000001</v>
      </c>
      <c r="G60" s="25">
        <f t="shared" si="1"/>
        <v>249230.52</v>
      </c>
      <c r="H60" s="26">
        <v>12474</v>
      </c>
      <c r="I60" s="26">
        <v>119886</v>
      </c>
      <c r="J60" s="31">
        <f>Tabla2[[#This Row],[Saldos pendientes del contrato]]/Tabla2[[#This Row],[Consumo de Despacho]]</f>
        <v>9.6108706108706095</v>
      </c>
      <c r="K60" s="26">
        <v>0</v>
      </c>
      <c r="L60" s="31">
        <f>Tabla2[[#This Row],[Manos del proveedor]]/Tabla2[[#This Row],[Consumo de Despacho]]</f>
        <v>0</v>
      </c>
      <c r="M60" s="26">
        <v>16562</v>
      </c>
      <c r="N60" s="31">
        <f>Tabla2[[#This Row],[Existencia]]/Tabla2[[#This Row],[Consumo de Despacho]]</f>
        <v>1.32772166105499</v>
      </c>
      <c r="O60" s="32">
        <v>12500</v>
      </c>
      <c r="P60" s="31">
        <f>Tabla2[[#This Row],[Primer Pedido calculado el 30.07.2024]]/Tabla2[[#This Row],[Consumo de Despacho]]</f>
        <v>1.0020843354176701</v>
      </c>
      <c r="Q60" s="35">
        <f>SUM(Tabla2[[#This Row],[Alcance (en meses)]]+Tabla2[[#This Row],[Alcance (en meses)2]]+Tabla2[[#This Row],[Alcance (en meses)3]]+Tabla2[[#This Row],[Alcance del Pedido]])</f>
        <v>11.940676607343301</v>
      </c>
      <c r="R60" s="37" t="s">
        <v>49</v>
      </c>
      <c r="S60" s="37" t="s">
        <v>25</v>
      </c>
      <c r="T60" s="9" t="s">
        <v>71</v>
      </c>
    </row>
    <row r="61" spans="1:20" ht="16.75" customHeight="1">
      <c r="A61" s="20">
        <v>56</v>
      </c>
      <c r="B61" s="21">
        <v>101080001</v>
      </c>
      <c r="C61" s="22">
        <v>10698</v>
      </c>
      <c r="D61" s="23" t="s">
        <v>100</v>
      </c>
      <c r="E61" s="24">
        <v>1395828</v>
      </c>
      <c r="F61" s="25">
        <v>0.34</v>
      </c>
      <c r="G61" s="25">
        <f t="shared" si="1"/>
        <v>474581.52</v>
      </c>
      <c r="H61" s="26">
        <v>77546</v>
      </c>
      <c r="I61" s="26">
        <v>636940</v>
      </c>
      <c r="J61" s="31">
        <f>Tabla2[[#This Row],[Saldos pendientes del contrato]]/Tabla2[[#This Row],[Consumo de Despacho]]</f>
        <v>8.2137054135609802</v>
      </c>
      <c r="K61" s="26">
        <v>387850</v>
      </c>
      <c r="L61" s="31">
        <f>Tabla2[[#This Row],[Manos del proveedor]]/Tabla2[[#This Row],[Consumo de Despacho]]</f>
        <v>5.0015474685992798</v>
      </c>
      <c r="M61" s="26">
        <v>0</v>
      </c>
      <c r="N61" s="31">
        <f>Tabla2[[#This Row],[Existencia]]/Tabla2[[#This Row],[Consumo de Despacho]]</f>
        <v>0</v>
      </c>
      <c r="O61" s="32">
        <v>310184</v>
      </c>
      <c r="P61" s="31">
        <f>Tabla2[[#This Row],[Primer Pedido calculado el 30.07.2024]]/Tabla2[[#This Row],[Consumo de Despacho]]</f>
        <v>4</v>
      </c>
      <c r="Q61" s="35">
        <f>SUM(Tabla2[[#This Row],[Alcance (en meses)]]+Tabla2[[#This Row],[Alcance (en meses)2]]+Tabla2[[#This Row],[Alcance (en meses)3]]+Tabla2[[#This Row],[Alcance del Pedido]])</f>
        <v>17.2152528821603</v>
      </c>
      <c r="R61" s="37" t="s">
        <v>31</v>
      </c>
      <c r="S61" s="37" t="s">
        <v>25</v>
      </c>
      <c r="T61" s="9" t="s">
        <v>35</v>
      </c>
    </row>
    <row r="62" spans="1:20" ht="16.75" customHeight="1">
      <c r="A62" s="20">
        <v>57</v>
      </c>
      <c r="B62" s="21">
        <v>101057701</v>
      </c>
      <c r="C62" s="22">
        <v>10687</v>
      </c>
      <c r="D62" s="23" t="s">
        <v>101</v>
      </c>
      <c r="E62" s="24">
        <v>11155986</v>
      </c>
      <c r="F62" s="25">
        <v>0.05</v>
      </c>
      <c r="G62" s="25">
        <f t="shared" si="1"/>
        <v>557799.30000000005</v>
      </c>
      <c r="H62" s="26">
        <v>619777</v>
      </c>
      <c r="I62" s="26">
        <v>280</v>
      </c>
      <c r="J62" s="31">
        <f>Tabla2[[#This Row],[Saldos pendientes del contrato]]/Tabla2[[#This Row],[Consumo de Despacho]]</f>
        <v>4.5177539663459601E-4</v>
      </c>
      <c r="K62" s="26">
        <v>0</v>
      </c>
      <c r="L62" s="31">
        <f>Tabla2[[#This Row],[Manos del proveedor]]/Tabla2[[#This Row],[Consumo de Despacho]]</f>
        <v>0</v>
      </c>
      <c r="M62" s="26">
        <v>0</v>
      </c>
      <c r="N62" s="31">
        <f>Tabla2[[#This Row],[Existencia]]/Tabla2[[#This Row],[Consumo de Despacho]]</f>
        <v>0</v>
      </c>
      <c r="O62" s="32">
        <v>3718000</v>
      </c>
      <c r="P62" s="31">
        <f>Tabla2[[#This Row],[Primer Pedido calculado el 30.07.2024]]/Tabla2[[#This Row],[Consumo de Despacho]]</f>
        <v>5.9989318738836701</v>
      </c>
      <c r="Q62" s="35">
        <f>SUM(Tabla2[[#This Row],[Alcance (en meses)]]+Tabla2[[#This Row],[Alcance (en meses)2]]+Tabla2[[#This Row],[Alcance (en meses)3]]+Tabla2[[#This Row],[Alcance del Pedido]])</f>
        <v>5.9993836492803103</v>
      </c>
      <c r="R62" s="37" t="s">
        <v>24</v>
      </c>
      <c r="S62" s="37" t="s">
        <v>25</v>
      </c>
      <c r="T62" s="9" t="s">
        <v>35</v>
      </c>
    </row>
    <row r="63" spans="1:20" ht="16.75" customHeight="1">
      <c r="A63" s="20">
        <v>58</v>
      </c>
      <c r="B63" s="21">
        <v>103058101</v>
      </c>
      <c r="C63" s="22">
        <v>10703</v>
      </c>
      <c r="D63" s="23" t="s">
        <v>102</v>
      </c>
      <c r="E63" s="24">
        <v>52866</v>
      </c>
      <c r="F63" s="25">
        <v>2.82</v>
      </c>
      <c r="G63" s="25">
        <f t="shared" si="1"/>
        <v>149082.12</v>
      </c>
      <c r="H63" s="26">
        <v>2937</v>
      </c>
      <c r="I63" s="26">
        <v>0</v>
      </c>
      <c r="J63" s="31">
        <f>Tabla2[[#This Row],[Saldos pendientes del contrato]]/Tabla2[[#This Row],[Consumo de Despacho]]</f>
        <v>0</v>
      </c>
      <c r="K63" s="26">
        <v>0</v>
      </c>
      <c r="L63" s="31">
        <f>Tabla2[[#This Row],[Manos del proveedor]]/Tabla2[[#This Row],[Consumo de Despacho]]</f>
        <v>0</v>
      </c>
      <c r="M63" s="26">
        <v>0</v>
      </c>
      <c r="N63" s="31">
        <f>Tabla2[[#This Row],[Existencia]]/Tabla2[[#This Row],[Consumo de Despacho]]</f>
        <v>0</v>
      </c>
      <c r="O63" s="32">
        <v>17622</v>
      </c>
      <c r="P63" s="31">
        <f>Tabla2[[#This Row],[Primer Pedido calculado el 30.07.2024]]/Tabla2[[#This Row],[Consumo de Despacho]]</f>
        <v>6</v>
      </c>
      <c r="Q63" s="35">
        <f>SUM(Tabla2[[#This Row],[Alcance (en meses)]]+Tabla2[[#This Row],[Alcance (en meses)2]]+Tabla2[[#This Row],[Alcance (en meses)3]]+Tabla2[[#This Row],[Alcance del Pedido]])</f>
        <v>6</v>
      </c>
      <c r="R63" s="37" t="s">
        <v>49</v>
      </c>
      <c r="S63" s="37" t="s">
        <v>25</v>
      </c>
      <c r="T63" s="9" t="s">
        <v>35</v>
      </c>
    </row>
    <row r="64" spans="1:20" ht="16.75" customHeight="1">
      <c r="A64" s="20">
        <v>59</v>
      </c>
      <c r="B64" s="21">
        <v>102042601</v>
      </c>
      <c r="C64" s="22">
        <v>10345</v>
      </c>
      <c r="D64" s="23" t="s">
        <v>103</v>
      </c>
      <c r="E64" s="24">
        <v>5058</v>
      </c>
      <c r="F64" s="25">
        <v>6.77</v>
      </c>
      <c r="G64" s="25">
        <f t="shared" si="1"/>
        <v>34242.660000000003</v>
      </c>
      <c r="H64" s="26">
        <v>281</v>
      </c>
      <c r="I64" s="26">
        <v>2062</v>
      </c>
      <c r="J64" s="31">
        <f>Tabla2[[#This Row],[Saldos pendientes del contrato]]/Tabla2[[#This Row],[Consumo de Despacho]]</f>
        <v>7.3380782918149503</v>
      </c>
      <c r="K64" s="26">
        <v>0</v>
      </c>
      <c r="L64" s="31">
        <f>Tabla2[[#This Row],[Manos del proveedor]]/Tabla2[[#This Row],[Consumo de Despacho]]</f>
        <v>0</v>
      </c>
      <c r="M64" s="26">
        <v>1972</v>
      </c>
      <c r="N64" s="31">
        <f>Tabla2[[#This Row],[Existencia]]/Tabla2[[#This Row],[Consumo de Despacho]]</f>
        <v>7.0177935943060499</v>
      </c>
      <c r="O64" s="32">
        <v>300</v>
      </c>
      <c r="P64" s="31">
        <f>Tabla2[[#This Row],[Primer Pedido calculado el 30.07.2024]]/Tabla2[[#This Row],[Consumo de Despacho]]</f>
        <v>1.0676156583629901</v>
      </c>
      <c r="Q64" s="35">
        <f>SUM(Tabla2[[#This Row],[Alcance (en meses)]]+Tabla2[[#This Row],[Alcance (en meses)2]]+Tabla2[[#This Row],[Alcance (en meses)3]]+Tabla2[[#This Row],[Alcance del Pedido]])</f>
        <v>15.423487544484001</v>
      </c>
      <c r="R64" s="37" t="s">
        <v>34</v>
      </c>
      <c r="S64" s="37" t="s">
        <v>25</v>
      </c>
      <c r="T64" s="9" t="s">
        <v>44</v>
      </c>
    </row>
    <row r="65" spans="1:20" ht="16.75" customHeight="1">
      <c r="A65" s="20">
        <v>60</v>
      </c>
      <c r="B65" s="21">
        <v>101000301</v>
      </c>
      <c r="C65" s="22">
        <v>108705</v>
      </c>
      <c r="D65" s="23" t="s">
        <v>104</v>
      </c>
      <c r="E65" s="24">
        <v>49500</v>
      </c>
      <c r="F65" s="25">
        <v>7.17</v>
      </c>
      <c r="G65" s="25">
        <f t="shared" si="1"/>
        <v>354915</v>
      </c>
      <c r="H65" s="26">
        <v>3330</v>
      </c>
      <c r="I65" s="26">
        <v>0</v>
      </c>
      <c r="J65" s="31">
        <f>Tabla2[[#This Row],[Saldos pendientes del contrato]]/Tabla2[[#This Row],[Consumo de Despacho]]</f>
        <v>0</v>
      </c>
      <c r="K65" s="26">
        <v>0</v>
      </c>
      <c r="L65" s="31">
        <f>Tabla2[[#This Row],[Manos del proveedor]]/Tabla2[[#This Row],[Consumo de Despacho]]</f>
        <v>0</v>
      </c>
      <c r="M65" s="26">
        <v>0</v>
      </c>
      <c r="N65" s="31">
        <f>Tabla2[[#This Row],[Existencia]]/Tabla2[[#This Row],[Consumo de Despacho]]</f>
        <v>0</v>
      </c>
      <c r="O65" s="32">
        <v>13320</v>
      </c>
      <c r="P65" s="31">
        <f>Tabla2[[#This Row],[Primer Pedido calculado el 30.07.2024]]/Tabla2[[#This Row],[Consumo de Despacho]]</f>
        <v>4</v>
      </c>
      <c r="Q65" s="35">
        <f>SUM(Tabla2[[#This Row],[Alcance (en meses)]]+Tabla2[[#This Row],[Alcance (en meses)2]]+Tabla2[[#This Row],[Alcance (en meses)3]]+Tabla2[[#This Row],[Alcance del Pedido]])</f>
        <v>4</v>
      </c>
      <c r="R65" s="37" t="s">
        <v>67</v>
      </c>
      <c r="S65" s="37" t="s">
        <v>55</v>
      </c>
      <c r="T65" s="9" t="s">
        <v>35</v>
      </c>
    </row>
    <row r="66" spans="1:20" ht="16.75" customHeight="1">
      <c r="A66" s="20">
        <v>61</v>
      </c>
      <c r="B66" s="21">
        <v>101096101</v>
      </c>
      <c r="C66" s="22">
        <v>12332</v>
      </c>
      <c r="D66" s="23" t="s">
        <v>105</v>
      </c>
      <c r="E66" s="24">
        <v>10566</v>
      </c>
      <c r="F66" s="25">
        <v>13.5</v>
      </c>
      <c r="G66" s="25">
        <f t="shared" si="1"/>
        <v>142641</v>
      </c>
      <c r="H66" s="26">
        <v>587</v>
      </c>
      <c r="I66" s="26">
        <v>0</v>
      </c>
      <c r="J66" s="31">
        <f>Tabla2[[#This Row],[Saldos pendientes del contrato]]/Tabla2[[#This Row],[Consumo de Despacho]]</f>
        <v>0</v>
      </c>
      <c r="K66" s="26">
        <v>0</v>
      </c>
      <c r="L66" s="31">
        <f>Tabla2[[#This Row],[Manos del proveedor]]/Tabla2[[#This Row],[Consumo de Despacho]]</f>
        <v>0</v>
      </c>
      <c r="M66" s="26">
        <v>0</v>
      </c>
      <c r="N66" s="31">
        <f>Tabla2[[#This Row],[Existencia]]/Tabla2[[#This Row],[Consumo de Despacho]]</f>
        <v>0</v>
      </c>
      <c r="O66" s="32">
        <v>3522</v>
      </c>
      <c r="P66" s="31">
        <f>Tabla2[[#This Row],[Primer Pedido calculado el 30.07.2024]]/Tabla2[[#This Row],[Consumo de Despacho]]</f>
        <v>6</v>
      </c>
      <c r="Q66" s="35">
        <f>SUM(Tabla2[[#This Row],[Alcance (en meses)]]+Tabla2[[#This Row],[Alcance (en meses)2]]+Tabla2[[#This Row],[Alcance (en meses)3]]+Tabla2[[#This Row],[Alcance del Pedido]])</f>
        <v>6</v>
      </c>
      <c r="R66" s="37" t="s">
        <v>31</v>
      </c>
      <c r="S66" s="37" t="s">
        <v>25</v>
      </c>
      <c r="T66" s="9" t="s">
        <v>35</v>
      </c>
    </row>
    <row r="67" spans="1:20" ht="16.75" customHeight="1">
      <c r="A67" s="20">
        <v>62</v>
      </c>
      <c r="B67" s="21">
        <v>101095701</v>
      </c>
      <c r="C67" s="22">
        <v>101323</v>
      </c>
      <c r="D67" s="28" t="s">
        <v>106</v>
      </c>
      <c r="E67" s="24">
        <v>2322</v>
      </c>
      <c r="F67" s="25">
        <v>12.08</v>
      </c>
      <c r="G67" s="25">
        <f t="shared" si="1"/>
        <v>28049.759999999998</v>
      </c>
      <c r="H67" s="26">
        <v>129</v>
      </c>
      <c r="I67" s="26">
        <v>0</v>
      </c>
      <c r="J67" s="31">
        <f>Tabla2[[#This Row],[Saldos pendientes del contrato]]/Tabla2[[#This Row],[Consumo de Despacho]]</f>
        <v>0</v>
      </c>
      <c r="K67" s="26">
        <v>0</v>
      </c>
      <c r="L67" s="31">
        <f>Tabla2[[#This Row],[Manos del proveedor]]/Tabla2[[#This Row],[Consumo de Despacho]]</f>
        <v>0</v>
      </c>
      <c r="M67" s="26">
        <v>644</v>
      </c>
      <c r="N67" s="31">
        <f>Tabla2[[#This Row],[Existencia]]/Tabla2[[#This Row],[Consumo de Despacho]]</f>
        <v>4.9922480620155003</v>
      </c>
      <c r="O67" s="32">
        <v>774</v>
      </c>
      <c r="P67" s="31">
        <f>Tabla2[[#This Row],[Primer Pedido calculado el 30.07.2024]]/Tabla2[[#This Row],[Consumo de Despacho]]</f>
        <v>6</v>
      </c>
      <c r="Q67" s="35">
        <f>SUM(Tabla2[[#This Row],[Alcance (en meses)]]+Tabla2[[#This Row],[Alcance (en meses)2]]+Tabla2[[#This Row],[Alcance (en meses)3]]+Tabla2[[#This Row],[Alcance del Pedido]])</f>
        <v>10.9922480620155</v>
      </c>
      <c r="R67" s="37" t="s">
        <v>67</v>
      </c>
      <c r="S67" s="37" t="s">
        <v>81</v>
      </c>
      <c r="T67" s="9" t="s">
        <v>32</v>
      </c>
    </row>
    <row r="68" spans="1:20" ht="16.75" customHeight="1">
      <c r="A68" s="20">
        <v>63</v>
      </c>
      <c r="B68" s="21">
        <v>101095801</v>
      </c>
      <c r="C68" s="22">
        <v>101324</v>
      </c>
      <c r="D68" s="28" t="s">
        <v>107</v>
      </c>
      <c r="E68" s="24">
        <v>54432</v>
      </c>
      <c r="F68" s="25">
        <v>6.29</v>
      </c>
      <c r="G68" s="25">
        <f t="shared" si="1"/>
        <v>342377.28</v>
      </c>
      <c r="H68" s="26">
        <v>3024</v>
      </c>
      <c r="I68" s="26">
        <v>19326</v>
      </c>
      <c r="J68" s="31">
        <f>Tabla2[[#This Row],[Saldos pendientes del contrato]]/Tabla2[[#This Row],[Consumo de Despacho]]</f>
        <v>6.3908730158730203</v>
      </c>
      <c r="K68" s="26">
        <v>2250</v>
      </c>
      <c r="L68" s="31">
        <f>Tabla2[[#This Row],[Manos del proveedor]]/Tabla2[[#This Row],[Consumo de Despacho]]</f>
        <v>0.74404761904761896</v>
      </c>
      <c r="M68" s="26">
        <v>1000</v>
      </c>
      <c r="N68" s="31">
        <f>Tabla2[[#This Row],[Existencia]]/Tabla2[[#This Row],[Consumo de Despacho]]</f>
        <v>0.33068783068783097</v>
      </c>
      <c r="O68" s="32">
        <v>12096</v>
      </c>
      <c r="P68" s="31">
        <f>Tabla2[[#This Row],[Primer Pedido calculado el 30.07.2024]]/Tabla2[[#This Row],[Consumo de Despacho]]</f>
        <v>4</v>
      </c>
      <c r="Q68" s="35">
        <f>SUM(Tabla2[[#This Row],[Alcance (en meses)]]+Tabla2[[#This Row],[Alcance (en meses)2]]+Tabla2[[#This Row],[Alcance (en meses)3]]+Tabla2[[#This Row],[Alcance del Pedido]])</f>
        <v>11.465608465608501</v>
      </c>
      <c r="R68" s="37" t="s">
        <v>67</v>
      </c>
      <c r="S68" s="37" t="s">
        <v>81</v>
      </c>
      <c r="T68" s="9" t="s">
        <v>29</v>
      </c>
    </row>
    <row r="69" spans="1:20" ht="16.75" customHeight="1">
      <c r="A69" s="20">
        <v>64</v>
      </c>
      <c r="B69" s="21">
        <v>103051001</v>
      </c>
      <c r="C69" s="22">
        <v>10367</v>
      </c>
      <c r="D69" s="23" t="s">
        <v>108</v>
      </c>
      <c r="E69" s="24">
        <v>5040</v>
      </c>
      <c r="F69" s="25">
        <v>58.56</v>
      </c>
      <c r="G69" s="25">
        <f t="shared" si="1"/>
        <v>295142.40000000002</v>
      </c>
      <c r="H69" s="26">
        <v>280</v>
      </c>
      <c r="I69" s="26">
        <v>1582</v>
      </c>
      <c r="J69" s="31">
        <f>Tabla2[[#This Row],[Saldos pendientes del contrato]]/Tabla2[[#This Row],[Consumo de Despacho]]</f>
        <v>5.65</v>
      </c>
      <c r="K69" s="26">
        <v>0</v>
      </c>
      <c r="L69" s="31">
        <f>Tabla2[[#This Row],[Manos del proveedor]]/Tabla2[[#This Row],[Consumo de Despacho]]</f>
        <v>0</v>
      </c>
      <c r="M69" s="26">
        <v>790</v>
      </c>
      <c r="N69" s="31">
        <f>Tabla2[[#This Row],[Existencia]]/Tabla2[[#This Row],[Consumo de Despacho]]</f>
        <v>2.8214285714285698</v>
      </c>
      <c r="O69" s="32">
        <v>300</v>
      </c>
      <c r="P69" s="31">
        <f>Tabla2[[#This Row],[Primer Pedido calculado el 30.07.2024]]/Tabla2[[#This Row],[Consumo de Despacho]]</f>
        <v>1.0714285714285701</v>
      </c>
      <c r="Q69" s="35">
        <f>SUM(Tabla2[[#This Row],[Alcance (en meses)]]+Tabla2[[#This Row],[Alcance (en meses)2]]+Tabla2[[#This Row],[Alcance (en meses)3]]+Tabla2[[#This Row],[Alcance del Pedido]])</f>
        <v>9.5428571428571392</v>
      </c>
      <c r="R69" s="37" t="s">
        <v>49</v>
      </c>
      <c r="S69" s="37" t="s">
        <v>25</v>
      </c>
      <c r="T69" s="9" t="s">
        <v>26</v>
      </c>
    </row>
    <row r="70" spans="1:20" ht="16.75" customHeight="1">
      <c r="A70" s="20">
        <v>65</v>
      </c>
      <c r="B70" s="21">
        <v>102005302</v>
      </c>
      <c r="C70" s="22">
        <v>10204</v>
      </c>
      <c r="D70" s="23" t="s">
        <v>109</v>
      </c>
      <c r="E70" s="24">
        <v>204696</v>
      </c>
      <c r="F70" s="25">
        <v>0.36</v>
      </c>
      <c r="G70" s="25">
        <f t="shared" si="1"/>
        <v>73690.559999999998</v>
      </c>
      <c r="H70" s="26">
        <v>11372</v>
      </c>
      <c r="I70" s="26">
        <v>110088</v>
      </c>
      <c r="J70" s="31">
        <f>Tabla2[[#This Row],[Saldos pendientes del contrato]]/Tabla2[[#This Row],[Consumo de Despacho]]</f>
        <v>9.6806190643686207</v>
      </c>
      <c r="K70" s="26">
        <v>0</v>
      </c>
      <c r="L70" s="31">
        <f>Tabla2[[#This Row],[Manos del proveedor]]/Tabla2[[#This Row],[Consumo de Despacho]]</f>
        <v>0</v>
      </c>
      <c r="M70" s="26">
        <v>53373</v>
      </c>
      <c r="N70" s="31">
        <f>Tabla2[[#This Row],[Existencia]]/Tabla2[[#This Row],[Consumo de Despacho]]</f>
        <v>4.6933696799155804</v>
      </c>
      <c r="O70" s="32">
        <v>5600</v>
      </c>
      <c r="P70" s="31">
        <f>Tabla2[[#This Row],[Primer Pedido calculado el 30.07.2024]]/Tabla2[[#This Row],[Consumo de Despacho]]</f>
        <v>0.49243756595145999</v>
      </c>
      <c r="Q70" s="35">
        <f>SUM(Tabla2[[#This Row],[Alcance (en meses)]]+Tabla2[[#This Row],[Alcance (en meses)2]]+Tabla2[[#This Row],[Alcance (en meses)3]]+Tabla2[[#This Row],[Alcance del Pedido]])</f>
        <v>14.866426310235701</v>
      </c>
      <c r="R70" s="37" t="s">
        <v>34</v>
      </c>
      <c r="S70" s="37" t="s">
        <v>25</v>
      </c>
      <c r="T70" s="9" t="s">
        <v>32</v>
      </c>
    </row>
    <row r="71" spans="1:20" ht="16.75" customHeight="1">
      <c r="A71" s="20">
        <v>66</v>
      </c>
      <c r="B71" s="21">
        <v>102005001</v>
      </c>
      <c r="C71" s="22">
        <v>10271</v>
      </c>
      <c r="D71" s="23" t="s">
        <v>110</v>
      </c>
      <c r="E71" s="24">
        <v>44244</v>
      </c>
      <c r="F71" s="25">
        <v>0.39</v>
      </c>
      <c r="G71" s="25">
        <f t="shared" si="1"/>
        <v>17255.16</v>
      </c>
      <c r="H71" s="26">
        <v>2458</v>
      </c>
      <c r="I71" s="26">
        <v>22877</v>
      </c>
      <c r="J71" s="31">
        <f>Tabla2[[#This Row],[Saldos pendientes del contrato]]/Tabla2[[#This Row],[Consumo de Despacho]]</f>
        <v>9.3071602929210702</v>
      </c>
      <c r="K71" s="26">
        <v>0</v>
      </c>
      <c r="L71" s="31">
        <f>Tabla2[[#This Row],[Manos del proveedor]]/Tabla2[[#This Row],[Consumo de Despacho]]</f>
        <v>0</v>
      </c>
      <c r="M71" s="26">
        <v>7172</v>
      </c>
      <c r="N71" s="31">
        <f>Tabla2[[#This Row],[Existencia]]/Tabla2[[#This Row],[Consumo de Despacho]]</f>
        <v>2.9178193653376701</v>
      </c>
      <c r="O71" s="32">
        <v>2400</v>
      </c>
      <c r="P71" s="31">
        <f>Tabla2[[#This Row],[Primer Pedido calculado el 30.07.2024]]/Tabla2[[#This Row],[Consumo de Despacho]]</f>
        <v>0.976403580146461</v>
      </c>
      <c r="Q71" s="35">
        <f>SUM(Tabla2[[#This Row],[Alcance (en meses)]]+Tabla2[[#This Row],[Alcance (en meses)2]]+Tabla2[[#This Row],[Alcance (en meses)3]]+Tabla2[[#This Row],[Alcance del Pedido]])</f>
        <v>13.201383238405199</v>
      </c>
      <c r="R71" s="37" t="s">
        <v>34</v>
      </c>
      <c r="S71" s="37" t="s">
        <v>25</v>
      </c>
      <c r="T71" s="9" t="s">
        <v>26</v>
      </c>
    </row>
    <row r="72" spans="1:20" ht="16.75" customHeight="1">
      <c r="A72" s="20">
        <v>67</v>
      </c>
      <c r="B72" s="21">
        <v>102080201</v>
      </c>
      <c r="C72" s="22">
        <v>10274</v>
      </c>
      <c r="D72" s="23" t="s">
        <v>111</v>
      </c>
      <c r="E72" s="24">
        <v>29880</v>
      </c>
      <c r="F72" s="25">
        <v>0.75</v>
      </c>
      <c r="G72" s="25">
        <f t="shared" si="1"/>
        <v>22410</v>
      </c>
      <c r="H72" s="26">
        <v>1660</v>
      </c>
      <c r="I72" s="26">
        <v>13709</v>
      </c>
      <c r="J72" s="31">
        <f>Tabla2[[#This Row],[Saldos pendientes del contrato]]/Tabla2[[#This Row],[Consumo de Despacho]]</f>
        <v>8.2584337349397607</v>
      </c>
      <c r="K72" s="26">
        <v>0</v>
      </c>
      <c r="L72" s="31">
        <f>Tabla2[[#This Row],[Manos del proveedor]]/Tabla2[[#This Row],[Consumo de Despacho]]</f>
        <v>0</v>
      </c>
      <c r="M72" s="26">
        <v>8795</v>
      </c>
      <c r="N72" s="31">
        <f>Tabla2[[#This Row],[Existencia]]/Tabla2[[#This Row],[Consumo de Despacho]]</f>
        <v>5.2981927710843397</v>
      </c>
      <c r="O72" s="32">
        <v>1660</v>
      </c>
      <c r="P72" s="31">
        <f>Tabla2[[#This Row],[Primer Pedido calculado el 30.07.2024]]/Tabla2[[#This Row],[Consumo de Despacho]]</f>
        <v>1</v>
      </c>
      <c r="Q72" s="35">
        <f>SUM(Tabla2[[#This Row],[Alcance (en meses)]]+Tabla2[[#This Row],[Alcance (en meses)2]]+Tabla2[[#This Row],[Alcance (en meses)3]]+Tabla2[[#This Row],[Alcance del Pedido]])</f>
        <v>14.5566265060241</v>
      </c>
      <c r="R72" s="37" t="s">
        <v>37</v>
      </c>
      <c r="S72" s="37" t="s">
        <v>25</v>
      </c>
      <c r="T72" s="9" t="s">
        <v>58</v>
      </c>
    </row>
    <row r="73" spans="1:20" ht="16.75" customHeight="1">
      <c r="A73" s="20">
        <v>68</v>
      </c>
      <c r="B73" s="21">
        <v>102004601</v>
      </c>
      <c r="C73" s="22">
        <v>10272</v>
      </c>
      <c r="D73" s="23" t="s">
        <v>112</v>
      </c>
      <c r="E73" s="24">
        <v>163782</v>
      </c>
      <c r="F73" s="25">
        <v>0.56999999999999995</v>
      </c>
      <c r="G73" s="25">
        <f t="shared" si="1"/>
        <v>93355.74</v>
      </c>
      <c r="H73" s="26">
        <v>9099</v>
      </c>
      <c r="I73" s="26">
        <v>0</v>
      </c>
      <c r="J73" s="31">
        <f>Tabla2[[#This Row],[Saldos pendientes del contrato]]/Tabla2[[#This Row],[Consumo de Despacho]]</f>
        <v>0</v>
      </c>
      <c r="K73" s="26">
        <v>8431</v>
      </c>
      <c r="L73" s="31">
        <f>Tabla2[[#This Row],[Manos del proveedor]]/Tabla2[[#This Row],[Consumo de Despacho]]</f>
        <v>0.92658533904824703</v>
      </c>
      <c r="M73" s="26">
        <v>12774</v>
      </c>
      <c r="N73" s="31">
        <f>Tabla2[[#This Row],[Existencia]]/Tabla2[[#This Row],[Consumo de Despacho]]</f>
        <v>1.4038905374216899</v>
      </c>
      <c r="O73" s="32">
        <v>45000</v>
      </c>
      <c r="P73" s="31">
        <f>Tabla2[[#This Row],[Primer Pedido calculado el 30.07.2024]]/Tabla2[[#This Row],[Consumo de Despacho]]</f>
        <v>4.9455984174085099</v>
      </c>
      <c r="Q73" s="35">
        <f>SUM(Tabla2[[#This Row],[Alcance (en meses)]]+Tabla2[[#This Row],[Alcance (en meses)2]]+Tabla2[[#This Row],[Alcance (en meses)3]]+Tabla2[[#This Row],[Alcance del Pedido]])</f>
        <v>7.27607429387845</v>
      </c>
      <c r="R73" s="37" t="s">
        <v>34</v>
      </c>
      <c r="S73" s="37" t="s">
        <v>25</v>
      </c>
      <c r="T73" s="9" t="s">
        <v>71</v>
      </c>
    </row>
    <row r="74" spans="1:20" ht="16.75" customHeight="1">
      <c r="A74" s="20">
        <v>69</v>
      </c>
      <c r="B74" s="21">
        <v>102004701</v>
      </c>
      <c r="C74" s="22">
        <v>10273</v>
      </c>
      <c r="D74" s="23" t="s">
        <v>113</v>
      </c>
      <c r="E74" s="24">
        <v>118476</v>
      </c>
      <c r="F74" s="25">
        <v>0.69</v>
      </c>
      <c r="G74" s="25">
        <f t="shared" si="1"/>
        <v>81748.44</v>
      </c>
      <c r="H74" s="26">
        <v>6582</v>
      </c>
      <c r="I74" s="26">
        <v>33919</v>
      </c>
      <c r="J74" s="31">
        <f>Tabla2[[#This Row],[Saldos pendientes del contrato]]/Tabla2[[#This Row],[Consumo de Despacho]]</f>
        <v>5.1532968702522002</v>
      </c>
      <c r="K74" s="26">
        <v>0</v>
      </c>
      <c r="L74" s="31">
        <f>Tabla2[[#This Row],[Manos del proveedor]]/Tabla2[[#This Row],[Consumo de Despacho]]</f>
        <v>0</v>
      </c>
      <c r="M74" s="26">
        <v>33860</v>
      </c>
      <c r="N74" s="31">
        <f>Tabla2[[#This Row],[Existencia]]/Tabla2[[#This Row],[Consumo de Despacho]]</f>
        <v>5.1443330294743204</v>
      </c>
      <c r="O74" s="32">
        <v>13000</v>
      </c>
      <c r="P74" s="31">
        <f>Tabla2[[#This Row],[Primer Pedido calculado el 30.07.2024]]/Tabla2[[#This Row],[Consumo de Despacho]]</f>
        <v>1.9750835612275901</v>
      </c>
      <c r="Q74" s="35">
        <f>SUM(Tabla2[[#This Row],[Alcance (en meses)]]+Tabla2[[#This Row],[Alcance (en meses)2]]+Tabla2[[#This Row],[Alcance (en meses)3]]+Tabla2[[#This Row],[Alcance del Pedido]])</f>
        <v>12.272713460954099</v>
      </c>
      <c r="R74" s="37" t="s">
        <v>34</v>
      </c>
      <c r="S74" s="37" t="s">
        <v>25</v>
      </c>
      <c r="T74" s="9" t="s">
        <v>58</v>
      </c>
    </row>
    <row r="75" spans="1:20" ht="16.75" customHeight="1">
      <c r="A75" s="20">
        <v>70</v>
      </c>
      <c r="B75" s="21">
        <v>102004901</v>
      </c>
      <c r="C75" s="22">
        <v>10267</v>
      </c>
      <c r="D75" s="23" t="s">
        <v>114</v>
      </c>
      <c r="E75" s="24">
        <v>180216</v>
      </c>
      <c r="F75" s="25">
        <v>1.49</v>
      </c>
      <c r="G75" s="25">
        <f t="shared" si="1"/>
        <v>268521.84000000003</v>
      </c>
      <c r="H75" s="26">
        <v>10012</v>
      </c>
      <c r="I75" s="26">
        <v>109980</v>
      </c>
      <c r="J75" s="31">
        <f>Tabla2[[#This Row],[Saldos pendientes del contrato]]/Tabla2[[#This Row],[Consumo de Despacho]]</f>
        <v>10.9848182181382</v>
      </c>
      <c r="K75" s="26">
        <v>0</v>
      </c>
      <c r="L75" s="31">
        <f>Tabla2[[#This Row],[Manos del proveedor]]/Tabla2[[#This Row],[Consumo de Despacho]]</f>
        <v>0</v>
      </c>
      <c r="M75" s="26">
        <v>69823</v>
      </c>
      <c r="N75" s="31">
        <f>Tabla2[[#This Row],[Existencia]]/Tabla2[[#This Row],[Consumo de Despacho]]</f>
        <v>6.9739312824610504</v>
      </c>
      <c r="O75" s="32">
        <v>5000</v>
      </c>
      <c r="P75" s="31">
        <f>Tabla2[[#This Row],[Primer Pedido calculado el 30.07.2024]]/Tabla2[[#This Row],[Consumo de Despacho]]</f>
        <v>0.49940071913703599</v>
      </c>
      <c r="Q75" s="35">
        <f>SUM(Tabla2[[#This Row],[Alcance (en meses)]]+Tabla2[[#This Row],[Alcance (en meses)2]]+Tabla2[[#This Row],[Alcance (en meses)3]]+Tabla2[[#This Row],[Alcance del Pedido]])</f>
        <v>18.4581502197363</v>
      </c>
      <c r="R75" s="37" t="s">
        <v>34</v>
      </c>
      <c r="S75" s="37" t="s">
        <v>25</v>
      </c>
      <c r="T75" s="9" t="s">
        <v>76</v>
      </c>
    </row>
    <row r="76" spans="1:20" ht="16.75" customHeight="1">
      <c r="A76" s="20">
        <v>71</v>
      </c>
      <c r="B76" s="21">
        <v>102004801</v>
      </c>
      <c r="C76" s="22">
        <v>10266</v>
      </c>
      <c r="D76" s="23" t="s">
        <v>115</v>
      </c>
      <c r="E76" s="24">
        <v>136602</v>
      </c>
      <c r="F76" s="25">
        <v>0.57999999999999996</v>
      </c>
      <c r="G76" s="25">
        <f t="shared" si="1"/>
        <v>79229.16</v>
      </c>
      <c r="H76" s="26">
        <v>7589</v>
      </c>
      <c r="I76" s="26">
        <v>30464</v>
      </c>
      <c r="J76" s="31">
        <f>Tabla2[[#This Row],[Saldos pendientes del contrato]]/Tabla2[[#This Row],[Consumo de Despacho]]</f>
        <v>4.0142311239952599</v>
      </c>
      <c r="K76" s="26">
        <v>0</v>
      </c>
      <c r="L76" s="31">
        <f>Tabla2[[#This Row],[Manos del proveedor]]/Tabla2[[#This Row],[Consumo de Despacho]]</f>
        <v>0</v>
      </c>
      <c r="M76" s="26">
        <v>38361</v>
      </c>
      <c r="N76" s="31">
        <f>Tabla2[[#This Row],[Existencia]]/Tabla2[[#This Row],[Consumo de Despacho]]</f>
        <v>5.0548161813150596</v>
      </c>
      <c r="O76" s="32">
        <v>31000</v>
      </c>
      <c r="P76" s="31">
        <f>Tabla2[[#This Row],[Primer Pedido calculado el 30.07.2024]]/Tabla2[[#This Row],[Consumo de Despacho]]</f>
        <v>4.08485966530505</v>
      </c>
      <c r="Q76" s="35">
        <f>SUM(Tabla2[[#This Row],[Alcance (en meses)]]+Tabla2[[#This Row],[Alcance (en meses)2]]+Tabla2[[#This Row],[Alcance (en meses)3]]+Tabla2[[#This Row],[Alcance del Pedido]])</f>
        <v>13.153906970615401</v>
      </c>
      <c r="R76" s="37" t="s">
        <v>34</v>
      </c>
      <c r="S76" s="37" t="s">
        <v>25</v>
      </c>
      <c r="T76" s="9" t="s">
        <v>58</v>
      </c>
    </row>
    <row r="77" spans="1:20" ht="16.75" customHeight="1">
      <c r="A77" s="20">
        <v>72</v>
      </c>
      <c r="B77" s="21">
        <v>102078201</v>
      </c>
      <c r="C77" s="22">
        <v>10201</v>
      </c>
      <c r="D77" s="23" t="s">
        <v>116</v>
      </c>
      <c r="E77" s="24">
        <v>270</v>
      </c>
      <c r="F77" s="25">
        <v>7.97</v>
      </c>
      <c r="G77" s="25">
        <f t="shared" si="1"/>
        <v>2151.9</v>
      </c>
      <c r="H77" s="26">
        <v>120</v>
      </c>
      <c r="I77" s="26">
        <v>0</v>
      </c>
      <c r="J77" s="31">
        <f>Tabla2[[#This Row],[Saldos pendientes del contrato]]/Tabla2[[#This Row],[Consumo de Despacho]]</f>
        <v>0</v>
      </c>
      <c r="K77" s="26">
        <v>0</v>
      </c>
      <c r="L77" s="31">
        <f>Tabla2[[#This Row],[Manos del proveedor]]/Tabla2[[#This Row],[Consumo de Despacho]]</f>
        <v>0</v>
      </c>
      <c r="M77" s="26">
        <v>0</v>
      </c>
      <c r="N77" s="31">
        <f>Tabla2[[#This Row],[Existencia]]/Tabla2[[#This Row],[Consumo de Despacho]]</f>
        <v>0</v>
      </c>
      <c r="O77" s="32">
        <v>720</v>
      </c>
      <c r="P77" s="31">
        <f>Tabla2[[#This Row],[Primer Pedido calculado el 30.07.2024]]/Tabla2[[#This Row],[Consumo de Despacho]]</f>
        <v>6</v>
      </c>
      <c r="Q77" s="35">
        <f>SUM(Tabla2[[#This Row],[Alcance (en meses)]]+Tabla2[[#This Row],[Alcance (en meses)2]]+Tabla2[[#This Row],[Alcance (en meses)3]]+Tabla2[[#This Row],[Alcance del Pedido]])</f>
        <v>6</v>
      </c>
      <c r="R77" s="37" t="s">
        <v>28</v>
      </c>
      <c r="S77" s="37" t="s">
        <v>63</v>
      </c>
      <c r="T77" s="9" t="s">
        <v>35</v>
      </c>
    </row>
    <row r="78" spans="1:20" ht="16.75" customHeight="1">
      <c r="A78" s="20">
        <v>73</v>
      </c>
      <c r="B78" s="21">
        <v>102059401</v>
      </c>
      <c r="C78" s="22">
        <v>10122</v>
      </c>
      <c r="D78" s="23" t="s">
        <v>117</v>
      </c>
      <c r="E78" s="24">
        <v>51300</v>
      </c>
      <c r="F78" s="25">
        <v>1.0900000000000001</v>
      </c>
      <c r="G78" s="25">
        <f t="shared" ref="G78:G141" si="2">E78*F78</f>
        <v>55917</v>
      </c>
      <c r="H78" s="26">
        <v>2153</v>
      </c>
      <c r="I78" s="26">
        <v>163380</v>
      </c>
      <c r="J78" s="31">
        <f>Tabla2[[#This Row],[Saldos pendientes del contrato]]/Tabla2[[#This Row],[Consumo de Despacho]]</f>
        <v>75.884811890385507</v>
      </c>
      <c r="K78" s="26">
        <v>0</v>
      </c>
      <c r="L78" s="31">
        <f>Tabla2[[#This Row],[Manos del proveedor]]/Tabla2[[#This Row],[Consumo de Despacho]]</f>
        <v>0</v>
      </c>
      <c r="M78" s="26">
        <v>2787</v>
      </c>
      <c r="N78" s="31">
        <f>Tabla2[[#This Row],[Existencia]]/Tabla2[[#This Row],[Consumo de Despacho]]</f>
        <v>1.2944728286112399</v>
      </c>
      <c r="O78" s="32">
        <v>2100</v>
      </c>
      <c r="P78" s="31">
        <f>Tabla2[[#This Row],[Primer Pedido calculado el 30.07.2024]]/Tabla2[[#This Row],[Consumo de Despacho]]</f>
        <v>0.97538318625174203</v>
      </c>
      <c r="Q78" s="35">
        <f>SUM(Tabla2[[#This Row],[Alcance (en meses)]]+Tabla2[[#This Row],[Alcance (en meses)2]]+Tabla2[[#This Row],[Alcance (en meses)3]]+Tabla2[[#This Row],[Alcance del Pedido]])</f>
        <v>78.154667905248502</v>
      </c>
      <c r="R78" s="37" t="s">
        <v>28</v>
      </c>
      <c r="S78" s="37" t="s">
        <v>25</v>
      </c>
      <c r="T78" s="9" t="s">
        <v>71</v>
      </c>
    </row>
    <row r="79" spans="1:20" ht="16.75" customHeight="1">
      <c r="A79" s="20">
        <v>74</v>
      </c>
      <c r="B79" s="21">
        <v>101061701</v>
      </c>
      <c r="C79" s="22">
        <v>10426</v>
      </c>
      <c r="D79" s="23" t="s">
        <v>118</v>
      </c>
      <c r="E79" s="24">
        <v>1665000</v>
      </c>
      <c r="F79" s="25">
        <v>0.11</v>
      </c>
      <c r="G79" s="25">
        <f t="shared" si="2"/>
        <v>183150</v>
      </c>
      <c r="H79" s="26">
        <v>197192</v>
      </c>
      <c r="I79" s="26">
        <v>80</v>
      </c>
      <c r="J79" s="31">
        <f>Tabla2[[#This Row],[Saldos pendientes del contrato]]/Tabla2[[#This Row],[Consumo de Despacho]]</f>
        <v>4.0569597143900402E-4</v>
      </c>
      <c r="K79" s="26">
        <v>0</v>
      </c>
      <c r="L79" s="31">
        <f>Tabla2[[#This Row],[Manos del proveedor]]/Tabla2[[#This Row],[Consumo de Despacho]]</f>
        <v>0</v>
      </c>
      <c r="M79" s="26">
        <v>416200</v>
      </c>
      <c r="N79" s="31">
        <f>Tabla2[[#This Row],[Existencia]]/Tabla2[[#This Row],[Consumo de Despacho]]</f>
        <v>2.1106332914114199</v>
      </c>
      <c r="O79" s="32">
        <v>789000</v>
      </c>
      <c r="P79" s="31">
        <f>Tabla2[[#This Row],[Primer Pedido calculado el 30.07.2024]]/Tabla2[[#This Row],[Consumo de Despacho]]</f>
        <v>4.0011765183171697</v>
      </c>
      <c r="Q79" s="35">
        <f>SUM(Tabla2[[#This Row],[Alcance (en meses)]]+Tabla2[[#This Row],[Alcance (en meses)2]]+Tabla2[[#This Row],[Alcance (en meses)3]]+Tabla2[[#This Row],[Alcance del Pedido]])</f>
        <v>6.1122155057000302</v>
      </c>
      <c r="R79" s="37" t="s">
        <v>24</v>
      </c>
      <c r="S79" s="37" t="s">
        <v>25</v>
      </c>
      <c r="T79" s="9" t="s">
        <v>26</v>
      </c>
    </row>
    <row r="80" spans="1:20" ht="16.75" customHeight="1">
      <c r="A80" s="20">
        <v>75</v>
      </c>
      <c r="B80" s="21">
        <v>102002101</v>
      </c>
      <c r="C80" s="27">
        <v>104937</v>
      </c>
      <c r="D80" s="23" t="s">
        <v>119</v>
      </c>
      <c r="E80" s="24">
        <v>175302</v>
      </c>
      <c r="F80" s="25">
        <v>0.9</v>
      </c>
      <c r="G80" s="25">
        <f t="shared" si="2"/>
        <v>157771.79999999999</v>
      </c>
      <c r="H80" s="26">
        <v>9739</v>
      </c>
      <c r="I80" s="26">
        <v>75620</v>
      </c>
      <c r="J80" s="31">
        <f>Tabla2[[#This Row],[Saldos pendientes del contrato]]/Tabla2[[#This Row],[Consumo de Despacho]]</f>
        <v>7.76465756237807</v>
      </c>
      <c r="K80" s="26">
        <v>0</v>
      </c>
      <c r="L80" s="31">
        <f>Tabla2[[#This Row],[Manos del proveedor]]/Tabla2[[#This Row],[Consumo de Despacho]]</f>
        <v>0</v>
      </c>
      <c r="M80" s="26">
        <v>38535</v>
      </c>
      <c r="N80" s="31">
        <f>Tabla2[[#This Row],[Existencia]]/Tabla2[[#This Row],[Consumo de Despacho]]</f>
        <v>3.9567717424786899</v>
      </c>
      <c r="O80" s="32">
        <v>4800</v>
      </c>
      <c r="P80" s="31">
        <f>Tabla2[[#This Row],[Primer Pedido calculado el 30.07.2024]]/Tabla2[[#This Row],[Consumo de Despacho]]</f>
        <v>0.49286374371085301</v>
      </c>
      <c r="Q80" s="35">
        <f>SUM(Tabla2[[#This Row],[Alcance (en meses)]]+Tabla2[[#This Row],[Alcance (en meses)2]]+Tabla2[[#This Row],[Alcance (en meses)3]]+Tabla2[[#This Row],[Alcance del Pedido]])</f>
        <v>12.214293048567599</v>
      </c>
      <c r="R80" s="37" t="s">
        <v>34</v>
      </c>
      <c r="S80" s="37" t="s">
        <v>25</v>
      </c>
      <c r="T80" s="9" t="s">
        <v>41</v>
      </c>
    </row>
    <row r="81" spans="1:20" ht="16.75" customHeight="1">
      <c r="A81" s="20">
        <v>76</v>
      </c>
      <c r="B81" s="21">
        <v>103036001</v>
      </c>
      <c r="C81" s="22">
        <v>10748</v>
      </c>
      <c r="D81" s="23" t="s">
        <v>120</v>
      </c>
      <c r="E81" s="24">
        <v>482616</v>
      </c>
      <c r="F81" s="25">
        <v>0.65</v>
      </c>
      <c r="G81" s="25">
        <f t="shared" si="2"/>
        <v>313700.40000000002</v>
      </c>
      <c r="H81" s="26">
        <v>26812</v>
      </c>
      <c r="I81" s="26">
        <v>391198</v>
      </c>
      <c r="J81" s="31">
        <f>Tabla2[[#This Row],[Saldos pendientes del contrato]]/Tabla2[[#This Row],[Consumo de Despacho]]</f>
        <v>14.5904072803222</v>
      </c>
      <c r="K81" s="26">
        <v>0</v>
      </c>
      <c r="L81" s="31">
        <f>Tabla2[[#This Row],[Manos del proveedor]]/Tabla2[[#This Row],[Consumo de Despacho]]</f>
        <v>0</v>
      </c>
      <c r="M81" s="26">
        <v>63404</v>
      </c>
      <c r="N81" s="31">
        <f>Tabla2[[#This Row],[Existencia]]/Tabla2[[#This Row],[Consumo de Despacho]]</f>
        <v>2.3647620468446999</v>
      </c>
      <c r="O81" s="32">
        <v>26800</v>
      </c>
      <c r="P81" s="31">
        <f>Tabla2[[#This Row],[Primer Pedido calculado el 30.07.2024]]/Tabla2[[#This Row],[Consumo de Despacho]]</f>
        <v>0.99955243920632597</v>
      </c>
      <c r="Q81" s="35">
        <f>SUM(Tabla2[[#This Row],[Alcance (en meses)]]+Tabla2[[#This Row],[Alcance (en meses)2]]+Tabla2[[#This Row],[Alcance (en meses)3]]+Tabla2[[#This Row],[Alcance del Pedido]])</f>
        <v>17.9547217663733</v>
      </c>
      <c r="R81" s="37" t="s">
        <v>49</v>
      </c>
      <c r="S81" s="37" t="s">
        <v>25</v>
      </c>
      <c r="T81" s="9" t="s">
        <v>26</v>
      </c>
    </row>
    <row r="82" spans="1:20" ht="16.75" customHeight="1">
      <c r="A82" s="20">
        <v>77</v>
      </c>
      <c r="B82" s="21">
        <v>101009501</v>
      </c>
      <c r="C82" s="22">
        <v>10649</v>
      </c>
      <c r="D82" s="23" t="s">
        <v>121</v>
      </c>
      <c r="E82" s="24">
        <v>2412000</v>
      </c>
      <c r="F82" s="25">
        <v>0.01</v>
      </c>
      <c r="G82" s="25">
        <f t="shared" si="2"/>
        <v>24120</v>
      </c>
      <c r="H82" s="26">
        <v>365606</v>
      </c>
      <c r="I82" s="26">
        <v>0</v>
      </c>
      <c r="J82" s="31">
        <f>Tabla2[[#This Row],[Saldos pendientes del contrato]]/Tabla2[[#This Row],[Consumo de Despacho]]</f>
        <v>0</v>
      </c>
      <c r="K82" s="26">
        <v>0</v>
      </c>
      <c r="L82" s="31">
        <f>Tabla2[[#This Row],[Manos del proveedor]]/Tabla2[[#This Row],[Consumo de Despacho]]</f>
        <v>0</v>
      </c>
      <c r="M82" s="26">
        <v>0</v>
      </c>
      <c r="N82" s="31">
        <f>Tabla2[[#This Row],[Existencia]]/Tabla2[[#This Row],[Consumo de Despacho]]</f>
        <v>0</v>
      </c>
      <c r="O82" s="32">
        <v>1095000</v>
      </c>
      <c r="P82" s="31">
        <f>Tabla2[[#This Row],[Primer Pedido calculado el 30.07.2024]]/Tabla2[[#This Row],[Consumo de Despacho]]</f>
        <v>2.99502743390426</v>
      </c>
      <c r="Q82" s="35">
        <f>SUM(Tabla2[[#This Row],[Alcance (en meses)]]+Tabla2[[#This Row],[Alcance (en meses)2]]+Tabla2[[#This Row],[Alcance (en meses)3]]+Tabla2[[#This Row],[Alcance del Pedido]])</f>
        <v>2.99502743390426</v>
      </c>
      <c r="R82" s="37" t="s">
        <v>24</v>
      </c>
      <c r="S82" s="37" t="s">
        <v>25</v>
      </c>
      <c r="T82" s="9" t="s">
        <v>35</v>
      </c>
    </row>
    <row r="83" spans="1:20" ht="16.75" customHeight="1">
      <c r="A83" s="20">
        <v>78</v>
      </c>
      <c r="B83" s="21">
        <v>105007801</v>
      </c>
      <c r="C83" s="22">
        <v>10893</v>
      </c>
      <c r="D83" s="23" t="s">
        <v>122</v>
      </c>
      <c r="E83" s="24">
        <v>15444</v>
      </c>
      <c r="F83" s="25">
        <v>37.799999999999997</v>
      </c>
      <c r="G83" s="25">
        <f t="shared" si="2"/>
        <v>583783.19999999995</v>
      </c>
      <c r="H83" s="26">
        <v>858</v>
      </c>
      <c r="I83" s="26">
        <v>0</v>
      </c>
      <c r="J83" s="31">
        <f>Tabla2[[#This Row],[Saldos pendientes del contrato]]/Tabla2[[#This Row],[Consumo de Despacho]]</f>
        <v>0</v>
      </c>
      <c r="K83" s="26">
        <v>0</v>
      </c>
      <c r="L83" s="31">
        <f>Tabla2[[#This Row],[Manos del proveedor]]/Tabla2[[#This Row],[Consumo de Despacho]]</f>
        <v>0</v>
      </c>
      <c r="M83" s="26">
        <v>3049</v>
      </c>
      <c r="N83" s="31">
        <f>Tabla2[[#This Row],[Existencia]]/Tabla2[[#This Row],[Consumo de Despacho]]</f>
        <v>3.5536130536130499</v>
      </c>
      <c r="O83" s="32">
        <v>858</v>
      </c>
      <c r="P83" s="31">
        <f>Tabla2[[#This Row],[Primer Pedido calculado el 30.07.2024]]/Tabla2[[#This Row],[Consumo de Despacho]]</f>
        <v>1</v>
      </c>
      <c r="Q83" s="35">
        <f>SUM(Tabla2[[#This Row],[Alcance (en meses)]]+Tabla2[[#This Row],[Alcance (en meses)2]]+Tabla2[[#This Row],[Alcance (en meses)3]]+Tabla2[[#This Row],[Alcance del Pedido]])</f>
        <v>4.5536130536130504</v>
      </c>
      <c r="R83" s="37" t="s">
        <v>37</v>
      </c>
      <c r="S83" s="37" t="s">
        <v>25</v>
      </c>
      <c r="T83" s="9" t="s">
        <v>41</v>
      </c>
    </row>
    <row r="84" spans="1:20" ht="16.75" customHeight="1">
      <c r="A84" s="20">
        <v>79</v>
      </c>
      <c r="B84" s="21">
        <v>102094201</v>
      </c>
      <c r="C84" s="22">
        <v>104357</v>
      </c>
      <c r="D84" s="23" t="s">
        <v>123</v>
      </c>
      <c r="E84" s="24">
        <v>3474</v>
      </c>
      <c r="F84" s="25">
        <v>49</v>
      </c>
      <c r="G84" s="25">
        <f t="shared" si="2"/>
        <v>170226</v>
      </c>
      <c r="H84" s="26">
        <v>193</v>
      </c>
      <c r="I84" s="26">
        <v>1758</v>
      </c>
      <c r="J84" s="31">
        <f>Tabla2[[#This Row],[Saldos pendientes del contrato]]/Tabla2[[#This Row],[Consumo de Despacho]]</f>
        <v>9.1088082901554408</v>
      </c>
      <c r="K84" s="26">
        <v>0</v>
      </c>
      <c r="L84" s="31">
        <f>Tabla2[[#This Row],[Manos del proveedor]]/Tabla2[[#This Row],[Consumo de Despacho]]</f>
        <v>0</v>
      </c>
      <c r="M84" s="26">
        <v>1552</v>
      </c>
      <c r="N84" s="31">
        <f>Tabla2[[#This Row],[Existencia]]/Tabla2[[#This Row],[Consumo de Despacho]]</f>
        <v>8.0414507772020691</v>
      </c>
      <c r="O84" s="32">
        <v>193</v>
      </c>
      <c r="P84" s="31">
        <f>Tabla2[[#This Row],[Primer Pedido calculado el 30.07.2024]]/Tabla2[[#This Row],[Consumo de Despacho]]</f>
        <v>1</v>
      </c>
      <c r="Q84" s="35">
        <f>SUM(Tabla2[[#This Row],[Alcance (en meses)]]+Tabla2[[#This Row],[Alcance (en meses)2]]+Tabla2[[#This Row],[Alcance (en meses)3]]+Tabla2[[#This Row],[Alcance del Pedido]])</f>
        <v>18.150259067357499</v>
      </c>
      <c r="R84" s="37" t="s">
        <v>37</v>
      </c>
      <c r="S84" s="37" t="s">
        <v>25</v>
      </c>
      <c r="T84" s="9" t="s">
        <v>44</v>
      </c>
    </row>
    <row r="85" spans="1:20" ht="16.75" customHeight="1">
      <c r="A85" s="20">
        <v>80</v>
      </c>
      <c r="B85" s="21">
        <v>102063001</v>
      </c>
      <c r="C85" s="22">
        <v>10344</v>
      </c>
      <c r="D85" s="23" t="s">
        <v>124</v>
      </c>
      <c r="E85" s="24">
        <v>18090</v>
      </c>
      <c r="F85" s="25">
        <v>2.73</v>
      </c>
      <c r="G85" s="25">
        <f t="shared" si="2"/>
        <v>49385.7</v>
      </c>
      <c r="H85" s="26">
        <v>1005</v>
      </c>
      <c r="I85" s="26">
        <v>2261</v>
      </c>
      <c r="J85" s="31">
        <f>Tabla2[[#This Row],[Saldos pendientes del contrato]]/Tabla2[[#This Row],[Consumo de Despacho]]</f>
        <v>2.2497512437810898</v>
      </c>
      <c r="K85" s="26">
        <v>3040</v>
      </c>
      <c r="L85" s="31">
        <f>Tabla2[[#This Row],[Manos del proveedor]]/Tabla2[[#This Row],[Consumo de Despacho]]</f>
        <v>3.0248756218905499</v>
      </c>
      <c r="M85" s="26">
        <v>1943</v>
      </c>
      <c r="N85" s="31">
        <f>Tabla2[[#This Row],[Existencia]]/Tabla2[[#This Row],[Consumo de Despacho]]</f>
        <v>1.93333333333333</v>
      </c>
      <c r="O85" s="32">
        <v>1005</v>
      </c>
      <c r="P85" s="31">
        <f>Tabla2[[#This Row],[Primer Pedido calculado el 30.07.2024]]/Tabla2[[#This Row],[Consumo de Despacho]]</f>
        <v>1</v>
      </c>
      <c r="Q85" s="35">
        <f>SUM(Tabla2[[#This Row],[Alcance (en meses)]]+Tabla2[[#This Row],[Alcance (en meses)2]]+Tabla2[[#This Row],[Alcance (en meses)3]]+Tabla2[[#This Row],[Alcance del Pedido]])</f>
        <v>8.2079601990049795</v>
      </c>
      <c r="R85" s="37" t="s">
        <v>28</v>
      </c>
      <c r="S85" s="37" t="s">
        <v>25</v>
      </c>
      <c r="T85" s="9" t="s">
        <v>71</v>
      </c>
    </row>
    <row r="86" spans="1:20" ht="16.75" customHeight="1">
      <c r="A86" s="20">
        <v>81</v>
      </c>
      <c r="B86" s="21">
        <v>103057401</v>
      </c>
      <c r="C86" s="22">
        <v>11520</v>
      </c>
      <c r="D86" s="23" t="s">
        <v>125</v>
      </c>
      <c r="E86" s="24">
        <v>76248</v>
      </c>
      <c r="F86" s="25">
        <v>1.65</v>
      </c>
      <c r="G86" s="25">
        <f t="shared" si="2"/>
        <v>125809.2</v>
      </c>
      <c r="H86" s="26">
        <v>4236</v>
      </c>
      <c r="I86" s="26">
        <v>0</v>
      </c>
      <c r="J86" s="31">
        <f>Tabla2[[#This Row],[Saldos pendientes del contrato]]/Tabla2[[#This Row],[Consumo de Despacho]]</f>
        <v>0</v>
      </c>
      <c r="K86" s="26">
        <v>0</v>
      </c>
      <c r="L86" s="31">
        <f>Tabla2[[#This Row],[Manos del proveedor]]/Tabla2[[#This Row],[Consumo de Despacho]]</f>
        <v>0</v>
      </c>
      <c r="M86" s="26">
        <v>12530</v>
      </c>
      <c r="N86" s="31">
        <f>Tabla2[[#This Row],[Existencia]]/Tabla2[[#This Row],[Consumo de Despacho]]</f>
        <v>2.95797922568461</v>
      </c>
      <c r="O86" s="32">
        <v>25416</v>
      </c>
      <c r="P86" s="31">
        <f>Tabla2[[#This Row],[Primer Pedido calculado el 30.07.2024]]/Tabla2[[#This Row],[Consumo de Despacho]]</f>
        <v>6</v>
      </c>
      <c r="Q86" s="35">
        <f>SUM(Tabla2[[#This Row],[Alcance (en meses)]]+Tabla2[[#This Row],[Alcance (en meses)2]]+Tabla2[[#This Row],[Alcance (en meses)3]]+Tabla2[[#This Row],[Alcance del Pedido]])</f>
        <v>8.9579792256846105</v>
      </c>
      <c r="R86" s="37" t="s">
        <v>49</v>
      </c>
      <c r="S86" s="37" t="s">
        <v>25</v>
      </c>
      <c r="T86" s="9" t="s">
        <v>26</v>
      </c>
    </row>
    <row r="87" spans="1:20" ht="16.75" customHeight="1">
      <c r="A87" s="20">
        <v>82</v>
      </c>
      <c r="B87" s="21">
        <v>101100901</v>
      </c>
      <c r="C87" s="22">
        <v>101840</v>
      </c>
      <c r="D87" s="23" t="s">
        <v>126</v>
      </c>
      <c r="E87" s="24">
        <v>1421298</v>
      </c>
      <c r="F87" s="25">
        <v>1.53</v>
      </c>
      <c r="G87" s="25">
        <f t="shared" si="2"/>
        <v>2174585.94</v>
      </c>
      <c r="H87" s="26">
        <v>72616</v>
      </c>
      <c r="I87" s="26">
        <v>0</v>
      </c>
      <c r="J87" s="31">
        <f>Tabla2[[#This Row],[Saldos pendientes del contrato]]/Tabla2[[#This Row],[Consumo de Despacho]]</f>
        <v>0</v>
      </c>
      <c r="K87" s="26">
        <v>0</v>
      </c>
      <c r="L87" s="31">
        <f>Tabla2[[#This Row],[Manos del proveedor]]/Tabla2[[#This Row],[Consumo de Despacho]]</f>
        <v>0</v>
      </c>
      <c r="M87" s="26">
        <v>560820</v>
      </c>
      <c r="N87" s="31">
        <f>Tabla2[[#This Row],[Existencia]]/Tabla2[[#This Row],[Consumo de Despacho]]</f>
        <v>7.7230913297344896</v>
      </c>
      <c r="O87" s="32">
        <v>50000</v>
      </c>
      <c r="P87" s="31">
        <f>Tabla2[[#This Row],[Primer Pedido calculado el 30.07.2024]]/Tabla2[[#This Row],[Consumo de Despacho]]</f>
        <v>0.68855348683485695</v>
      </c>
      <c r="Q87" s="35">
        <f>SUM(Tabla2[[#This Row],[Alcance (en meses)]]+Tabla2[[#This Row],[Alcance (en meses)2]]+Tabla2[[#This Row],[Alcance (en meses)3]]+Tabla2[[#This Row],[Alcance del Pedido]])</f>
        <v>8.4116448165693498</v>
      </c>
      <c r="R87" s="37" t="s">
        <v>24</v>
      </c>
      <c r="S87" s="37" t="s">
        <v>25</v>
      </c>
      <c r="T87" s="9" t="s">
        <v>44</v>
      </c>
    </row>
    <row r="88" spans="1:20" ht="16.75" customHeight="1">
      <c r="A88" s="20">
        <v>83</v>
      </c>
      <c r="B88" s="21">
        <v>101097001</v>
      </c>
      <c r="C88" s="22">
        <v>102028</v>
      </c>
      <c r="D88" s="23" t="s">
        <v>127</v>
      </c>
      <c r="E88" s="24">
        <v>212400</v>
      </c>
      <c r="F88" s="25">
        <v>0.25</v>
      </c>
      <c r="G88" s="25">
        <f t="shared" si="2"/>
        <v>53100</v>
      </c>
      <c r="H88" s="26">
        <v>11800</v>
      </c>
      <c r="I88" s="26">
        <v>343940</v>
      </c>
      <c r="J88" s="31">
        <f>Tabla2[[#This Row],[Saldos pendientes del contrato]]/Tabla2[[#This Row],[Consumo de Despacho]]</f>
        <v>29.147457627118602</v>
      </c>
      <c r="K88" s="26">
        <v>0</v>
      </c>
      <c r="L88" s="31">
        <f>Tabla2[[#This Row],[Manos del proveedor]]/Tabla2[[#This Row],[Consumo de Despacho]]</f>
        <v>0</v>
      </c>
      <c r="M88" s="26">
        <v>27060</v>
      </c>
      <c r="N88" s="31">
        <f>Tabla2[[#This Row],[Existencia]]/Tabla2[[#This Row],[Consumo de Despacho]]</f>
        <v>2.2932203389830499</v>
      </c>
      <c r="O88" s="32">
        <v>11800</v>
      </c>
      <c r="P88" s="31">
        <f>Tabla2[[#This Row],[Primer Pedido calculado el 30.07.2024]]/Tabla2[[#This Row],[Consumo de Despacho]]</f>
        <v>1</v>
      </c>
      <c r="Q88" s="35">
        <f>SUM(Tabla2[[#This Row],[Alcance (en meses)]]+Tabla2[[#This Row],[Alcance (en meses)2]]+Tabla2[[#This Row],[Alcance (en meses)3]]+Tabla2[[#This Row],[Alcance del Pedido]])</f>
        <v>32.440677966101703</v>
      </c>
      <c r="R88" s="37" t="s">
        <v>67</v>
      </c>
      <c r="S88" s="37" t="s">
        <v>68</v>
      </c>
      <c r="T88" s="9" t="s">
        <v>26</v>
      </c>
    </row>
    <row r="89" spans="1:20" ht="16.75" customHeight="1">
      <c r="A89" s="20">
        <v>84</v>
      </c>
      <c r="B89" s="21">
        <v>102070601</v>
      </c>
      <c r="C89" s="22">
        <v>103383</v>
      </c>
      <c r="D89" s="23" t="s">
        <v>128</v>
      </c>
      <c r="E89" s="24">
        <v>5094</v>
      </c>
      <c r="F89" s="25">
        <v>35</v>
      </c>
      <c r="G89" s="25">
        <f t="shared" si="2"/>
        <v>178290</v>
      </c>
      <c r="H89" s="26">
        <v>594</v>
      </c>
      <c r="I89" s="26">
        <v>13374</v>
      </c>
      <c r="J89" s="31">
        <f>Tabla2[[#This Row],[Saldos pendientes del contrato]]/Tabla2[[#This Row],[Consumo de Despacho]]</f>
        <v>22.515151515151501</v>
      </c>
      <c r="K89" s="26">
        <v>0</v>
      </c>
      <c r="L89" s="31">
        <f>Tabla2[[#This Row],[Manos del proveedor]]/Tabla2[[#This Row],[Consumo de Despacho]]</f>
        <v>0</v>
      </c>
      <c r="M89" s="26">
        <v>1400</v>
      </c>
      <c r="N89" s="31">
        <f>Tabla2[[#This Row],[Existencia]]/Tabla2[[#This Row],[Consumo de Despacho]]</f>
        <v>2.3569023569023599</v>
      </c>
      <c r="O89" s="32">
        <v>594</v>
      </c>
      <c r="P89" s="31">
        <f>Tabla2[[#This Row],[Primer Pedido calculado el 30.07.2024]]/Tabla2[[#This Row],[Consumo de Despacho]]</f>
        <v>1</v>
      </c>
      <c r="Q89" s="35">
        <f>SUM(Tabla2[[#This Row],[Alcance (en meses)]]+Tabla2[[#This Row],[Alcance (en meses)2]]+Tabla2[[#This Row],[Alcance (en meses)3]]+Tabla2[[#This Row],[Alcance del Pedido]])</f>
        <v>25.8720538720539</v>
      </c>
      <c r="R89" s="37" t="s">
        <v>28</v>
      </c>
      <c r="S89" s="37" t="s">
        <v>25</v>
      </c>
      <c r="T89" s="9" t="s">
        <v>26</v>
      </c>
    </row>
    <row r="90" spans="1:20" ht="16.75" customHeight="1">
      <c r="A90" s="20">
        <v>85</v>
      </c>
      <c r="B90" s="21">
        <v>102082401</v>
      </c>
      <c r="C90" s="22">
        <v>12091</v>
      </c>
      <c r="D90" s="23" t="s">
        <v>129</v>
      </c>
      <c r="E90" s="24">
        <v>46548</v>
      </c>
      <c r="F90" s="25">
        <v>49.33</v>
      </c>
      <c r="G90" s="25">
        <f t="shared" si="2"/>
        <v>2296212.84</v>
      </c>
      <c r="H90" s="26">
        <v>2586</v>
      </c>
      <c r="I90" s="26">
        <v>0</v>
      </c>
      <c r="J90" s="31">
        <f>Tabla2[[#This Row],[Saldos pendientes del contrato]]/Tabla2[[#This Row],[Consumo de Despacho]]</f>
        <v>0</v>
      </c>
      <c r="K90" s="26">
        <v>0</v>
      </c>
      <c r="L90" s="31">
        <f>Tabla2[[#This Row],[Manos del proveedor]]/Tabla2[[#This Row],[Consumo de Despacho]]</f>
        <v>0</v>
      </c>
      <c r="M90" s="26">
        <v>326</v>
      </c>
      <c r="N90" s="31">
        <f>Tabla2[[#This Row],[Existencia]]/Tabla2[[#This Row],[Consumo de Despacho]]</f>
        <v>0.12606341840680599</v>
      </c>
      <c r="O90" s="32">
        <v>10344</v>
      </c>
      <c r="P90" s="31">
        <f>Tabla2[[#This Row],[Primer Pedido calculado el 30.07.2024]]/Tabla2[[#This Row],[Consumo de Despacho]]</f>
        <v>4</v>
      </c>
      <c r="Q90" s="35">
        <f>SUM(Tabla2[[#This Row],[Alcance (en meses)]]+Tabla2[[#This Row],[Alcance (en meses)2]]+Tabla2[[#This Row],[Alcance (en meses)3]]+Tabla2[[#This Row],[Alcance del Pedido]])</f>
        <v>4.1260634184068099</v>
      </c>
      <c r="R90" s="37" t="s">
        <v>37</v>
      </c>
      <c r="S90" s="37" t="s">
        <v>25</v>
      </c>
      <c r="T90" s="9" t="s">
        <v>29</v>
      </c>
    </row>
    <row r="91" spans="1:20" ht="16.75" customHeight="1">
      <c r="A91" s="20">
        <v>86</v>
      </c>
      <c r="B91" s="21">
        <v>105001401</v>
      </c>
      <c r="C91" s="22">
        <v>10526</v>
      </c>
      <c r="D91" s="23" t="s">
        <v>130</v>
      </c>
      <c r="E91" s="24">
        <v>60966</v>
      </c>
      <c r="F91" s="25">
        <v>4.24</v>
      </c>
      <c r="G91" s="25">
        <f t="shared" si="2"/>
        <v>258495.84</v>
      </c>
      <c r="H91" s="26">
        <v>3387</v>
      </c>
      <c r="I91" s="26">
        <v>5787</v>
      </c>
      <c r="J91" s="31">
        <f>Tabla2[[#This Row],[Saldos pendientes del contrato]]/Tabla2[[#This Row],[Consumo de Despacho]]</f>
        <v>1.70859167404783</v>
      </c>
      <c r="K91" s="26">
        <v>5717</v>
      </c>
      <c r="L91" s="31">
        <f>Tabla2[[#This Row],[Manos del proveedor]]/Tabla2[[#This Row],[Consumo de Despacho]]</f>
        <v>1.6879244168881</v>
      </c>
      <c r="M91" s="26">
        <v>6083</v>
      </c>
      <c r="N91" s="31">
        <f>Tabla2[[#This Row],[Existencia]]/Tabla2[[#This Row],[Consumo de Despacho]]</f>
        <v>1.7959846471804</v>
      </c>
      <c r="O91" s="32">
        <v>3387</v>
      </c>
      <c r="P91" s="31">
        <f>Tabla2[[#This Row],[Primer Pedido calculado el 30.07.2024]]/Tabla2[[#This Row],[Consumo de Despacho]]</f>
        <v>1</v>
      </c>
      <c r="Q91" s="35">
        <f>SUM(Tabla2[[#This Row],[Alcance (en meses)]]+Tabla2[[#This Row],[Alcance (en meses)2]]+Tabla2[[#This Row],[Alcance (en meses)3]]+Tabla2[[#This Row],[Alcance del Pedido]])</f>
        <v>6.1925007381163297</v>
      </c>
      <c r="R91" s="37" t="s">
        <v>37</v>
      </c>
      <c r="S91" s="37" t="s">
        <v>25</v>
      </c>
      <c r="T91" s="9" t="s">
        <v>71</v>
      </c>
    </row>
    <row r="92" spans="1:20" ht="16.75" customHeight="1">
      <c r="A92" s="20">
        <v>87</v>
      </c>
      <c r="B92" s="21">
        <v>105000101</v>
      </c>
      <c r="C92" s="22">
        <v>105130</v>
      </c>
      <c r="D92" s="23" t="s">
        <v>131</v>
      </c>
      <c r="E92" s="24">
        <v>2034</v>
      </c>
      <c r="F92" s="25">
        <v>92</v>
      </c>
      <c r="G92" s="25">
        <f t="shared" si="2"/>
        <v>187128</v>
      </c>
      <c r="H92" s="26">
        <v>137</v>
      </c>
      <c r="I92" s="26">
        <v>0</v>
      </c>
      <c r="J92" s="31">
        <f>Tabla2[[#This Row],[Saldos pendientes del contrato]]/Tabla2[[#This Row],[Consumo de Despacho]]</f>
        <v>0</v>
      </c>
      <c r="K92" s="26">
        <v>0</v>
      </c>
      <c r="L92" s="31">
        <f>Tabla2[[#This Row],[Manos del proveedor]]/Tabla2[[#This Row],[Consumo de Despacho]]</f>
        <v>0</v>
      </c>
      <c r="M92" s="26">
        <v>0</v>
      </c>
      <c r="N92" s="31">
        <f>Tabla2[[#This Row],[Existencia]]/Tabla2[[#This Row],[Consumo de Despacho]]</f>
        <v>0</v>
      </c>
      <c r="O92" s="32">
        <v>548</v>
      </c>
      <c r="P92" s="31">
        <f>Tabla2[[#This Row],[Primer Pedido calculado el 30.07.2024]]/Tabla2[[#This Row],[Consumo de Despacho]]</f>
        <v>4</v>
      </c>
      <c r="Q92" s="35">
        <f>SUM(Tabla2[[#This Row],[Alcance (en meses)]]+Tabla2[[#This Row],[Alcance (en meses)2]]+Tabla2[[#This Row],[Alcance (en meses)3]]+Tabla2[[#This Row],[Alcance del Pedido]])</f>
        <v>4</v>
      </c>
      <c r="R92" s="37" t="s">
        <v>37</v>
      </c>
      <c r="S92" s="37" t="s">
        <v>55</v>
      </c>
      <c r="T92" s="9" t="s">
        <v>35</v>
      </c>
    </row>
    <row r="93" spans="1:20" ht="16.75" customHeight="1">
      <c r="A93" s="20">
        <v>88</v>
      </c>
      <c r="B93" s="21">
        <v>101099501</v>
      </c>
      <c r="C93" s="22">
        <v>104992</v>
      </c>
      <c r="D93" s="23" t="s">
        <v>132</v>
      </c>
      <c r="E93" s="24">
        <v>85104</v>
      </c>
      <c r="F93" s="25">
        <v>5.7</v>
      </c>
      <c r="G93" s="25">
        <f t="shared" si="2"/>
        <v>485092.8</v>
      </c>
      <c r="H93" s="26">
        <v>4728</v>
      </c>
      <c r="I93" s="26">
        <v>0</v>
      </c>
      <c r="J93" s="31">
        <f>Tabla2[[#This Row],[Saldos pendientes del contrato]]/Tabla2[[#This Row],[Consumo de Despacho]]</f>
        <v>0</v>
      </c>
      <c r="K93" s="26">
        <v>0</v>
      </c>
      <c r="L93" s="31">
        <f>Tabla2[[#This Row],[Manos del proveedor]]/Tabla2[[#This Row],[Consumo de Despacho]]</f>
        <v>0</v>
      </c>
      <c r="M93" s="26">
        <v>37140</v>
      </c>
      <c r="N93" s="31">
        <f>Tabla2[[#This Row],[Existencia]]/Tabla2[[#This Row],[Consumo de Despacho]]</f>
        <v>7.8553299492385804</v>
      </c>
      <c r="O93" s="32">
        <v>4728</v>
      </c>
      <c r="P93" s="31">
        <f>Tabla2[[#This Row],[Primer Pedido calculado el 30.07.2024]]/Tabla2[[#This Row],[Consumo de Despacho]]</f>
        <v>1</v>
      </c>
      <c r="Q93" s="35">
        <f>SUM(Tabla2[[#This Row],[Alcance (en meses)]]+Tabla2[[#This Row],[Alcance (en meses)2]]+Tabla2[[#This Row],[Alcance (en meses)3]]+Tabla2[[#This Row],[Alcance del Pedido]])</f>
        <v>8.8553299492385804</v>
      </c>
      <c r="R93" s="37" t="s">
        <v>28</v>
      </c>
      <c r="S93" s="37" t="s">
        <v>25</v>
      </c>
      <c r="T93" s="9" t="s">
        <v>44</v>
      </c>
    </row>
    <row r="94" spans="1:20" ht="16.75" customHeight="1">
      <c r="A94" s="20">
        <v>89</v>
      </c>
      <c r="B94" s="21">
        <v>102091801</v>
      </c>
      <c r="C94" s="22">
        <v>11929</v>
      </c>
      <c r="D94" s="23" t="s">
        <v>133</v>
      </c>
      <c r="E94" s="24">
        <v>14994</v>
      </c>
      <c r="F94" s="25">
        <v>60</v>
      </c>
      <c r="G94" s="25">
        <f t="shared" si="2"/>
        <v>899640</v>
      </c>
      <c r="H94" s="26">
        <v>833</v>
      </c>
      <c r="I94" s="26">
        <v>0</v>
      </c>
      <c r="J94" s="31">
        <f>Tabla2[[#This Row],[Saldos pendientes del contrato]]/Tabla2[[#This Row],[Consumo de Despacho]]</f>
        <v>0</v>
      </c>
      <c r="K94" s="26">
        <v>0</v>
      </c>
      <c r="L94" s="31">
        <f>Tabla2[[#This Row],[Manos del proveedor]]/Tabla2[[#This Row],[Consumo de Despacho]]</f>
        <v>0</v>
      </c>
      <c r="M94" s="26">
        <v>3726</v>
      </c>
      <c r="N94" s="31">
        <f>Tabla2[[#This Row],[Existencia]]/Tabla2[[#This Row],[Consumo de Despacho]]</f>
        <v>4.4729891956782701</v>
      </c>
      <c r="O94" s="32">
        <v>3332</v>
      </c>
      <c r="P94" s="31">
        <f>Tabla2[[#This Row],[Primer Pedido calculado el 30.07.2024]]/Tabla2[[#This Row],[Consumo de Despacho]]</f>
        <v>4</v>
      </c>
      <c r="Q94" s="35">
        <f>SUM(Tabla2[[#This Row],[Alcance (en meses)]]+Tabla2[[#This Row],[Alcance (en meses)2]]+Tabla2[[#This Row],[Alcance (en meses)3]]+Tabla2[[#This Row],[Alcance del Pedido]])</f>
        <v>8.4729891956782701</v>
      </c>
      <c r="R94" s="37" t="s">
        <v>37</v>
      </c>
      <c r="S94" s="37" t="s">
        <v>40</v>
      </c>
      <c r="T94" s="9" t="s">
        <v>32</v>
      </c>
    </row>
    <row r="95" spans="1:20" ht="16.75" customHeight="1">
      <c r="A95" s="20">
        <v>90</v>
      </c>
      <c r="B95" s="21">
        <v>101008601</v>
      </c>
      <c r="C95" s="22">
        <v>101320</v>
      </c>
      <c r="D95" s="23" t="s">
        <v>134</v>
      </c>
      <c r="E95" s="24">
        <v>4261338</v>
      </c>
      <c r="F95" s="25">
        <v>7.0000000000000007E-2</v>
      </c>
      <c r="G95" s="25">
        <f t="shared" si="2"/>
        <v>298293.65999999997</v>
      </c>
      <c r="H95" s="26">
        <v>236741</v>
      </c>
      <c r="I95" s="26">
        <v>60</v>
      </c>
      <c r="J95" s="31">
        <f>Tabla2[[#This Row],[Saldos pendientes del contrato]]/Tabla2[[#This Row],[Consumo de Despacho]]</f>
        <v>2.53441524704213E-4</v>
      </c>
      <c r="K95" s="26">
        <v>0</v>
      </c>
      <c r="L95" s="31">
        <f>Tabla2[[#This Row],[Manos del proveedor]]/Tabla2[[#This Row],[Consumo de Despacho]]</f>
        <v>0</v>
      </c>
      <c r="M95" s="26">
        <v>0</v>
      </c>
      <c r="N95" s="31">
        <f>Tabla2[[#This Row],[Existencia]]/Tabla2[[#This Row],[Consumo de Despacho]]</f>
        <v>0</v>
      </c>
      <c r="O95" s="32">
        <v>1420446</v>
      </c>
      <c r="P95" s="31">
        <f>Tabla2[[#This Row],[Primer Pedido calculado el 30.07.2024]]/Tabla2[[#This Row],[Consumo de Despacho]]</f>
        <v>6</v>
      </c>
      <c r="Q95" s="35">
        <f>SUM(Tabla2[[#This Row],[Alcance (en meses)]]+Tabla2[[#This Row],[Alcance (en meses)2]]+Tabla2[[#This Row],[Alcance (en meses)3]]+Tabla2[[#This Row],[Alcance del Pedido]])</f>
        <v>6.0002534415247002</v>
      </c>
      <c r="R95" s="37" t="s">
        <v>31</v>
      </c>
      <c r="S95" s="37" t="s">
        <v>25</v>
      </c>
      <c r="T95" s="9" t="s">
        <v>35</v>
      </c>
    </row>
    <row r="96" spans="1:20" ht="16.75" customHeight="1">
      <c r="A96" s="20">
        <v>91</v>
      </c>
      <c r="B96" s="21">
        <v>102030701</v>
      </c>
      <c r="C96" s="22">
        <v>10115</v>
      </c>
      <c r="D96" s="23" t="s">
        <v>135</v>
      </c>
      <c r="E96" s="24">
        <v>860670</v>
      </c>
      <c r="F96" s="25">
        <v>0.42</v>
      </c>
      <c r="G96" s="25">
        <f t="shared" si="2"/>
        <v>361481.4</v>
      </c>
      <c r="H96" s="26">
        <v>47815</v>
      </c>
      <c r="I96" s="26">
        <v>246360</v>
      </c>
      <c r="J96" s="31">
        <f>Tabla2[[#This Row],[Saldos pendientes del contrato]]/Tabla2[[#This Row],[Consumo de Despacho]]</f>
        <v>5.1523580466380796</v>
      </c>
      <c r="K96" s="26">
        <v>0</v>
      </c>
      <c r="L96" s="31">
        <f>Tabla2[[#This Row],[Manos del proveedor]]/Tabla2[[#This Row],[Consumo de Despacho]]</f>
        <v>0</v>
      </c>
      <c r="M96" s="26">
        <v>176928</v>
      </c>
      <c r="N96" s="31">
        <f>Tabla2[[#This Row],[Existencia]]/Tabla2[[#This Row],[Consumo de Despacho]]</f>
        <v>3.70026142423926</v>
      </c>
      <c r="O96" s="32">
        <v>47815</v>
      </c>
      <c r="P96" s="31">
        <f>Tabla2[[#This Row],[Primer Pedido calculado el 30.07.2024]]/Tabla2[[#This Row],[Consumo de Despacho]]</f>
        <v>1</v>
      </c>
      <c r="Q96" s="35">
        <f>SUM(Tabla2[[#This Row],[Alcance (en meses)]]+Tabla2[[#This Row],[Alcance (en meses)2]]+Tabla2[[#This Row],[Alcance (en meses)3]]+Tabla2[[#This Row],[Alcance del Pedido]])</f>
        <v>9.8526194708773396</v>
      </c>
      <c r="R96" s="37" t="s">
        <v>67</v>
      </c>
      <c r="S96" s="37" t="s">
        <v>81</v>
      </c>
      <c r="T96" s="9" t="s">
        <v>41</v>
      </c>
    </row>
    <row r="97" spans="1:20" ht="16.75" customHeight="1">
      <c r="A97" s="20">
        <v>92</v>
      </c>
      <c r="B97" s="21">
        <v>103060601</v>
      </c>
      <c r="C97" s="22">
        <v>11899</v>
      </c>
      <c r="D97" s="23" t="s">
        <v>136</v>
      </c>
      <c r="E97" s="24">
        <v>21726</v>
      </c>
      <c r="F97" s="25">
        <v>3.88</v>
      </c>
      <c r="G97" s="25">
        <f t="shared" si="2"/>
        <v>84296.88</v>
      </c>
      <c r="H97" s="26">
        <v>1207</v>
      </c>
      <c r="I97" s="26">
        <v>7149</v>
      </c>
      <c r="J97" s="31">
        <f>Tabla2[[#This Row],[Saldos pendientes del contrato]]/Tabla2[[#This Row],[Consumo de Despacho]]</f>
        <v>5.9229494614747296</v>
      </c>
      <c r="K97" s="26">
        <v>3780</v>
      </c>
      <c r="L97" s="31">
        <f>Tabla2[[#This Row],[Manos del proveedor]]/Tabla2[[#This Row],[Consumo de Despacho]]</f>
        <v>3.1317315658657798</v>
      </c>
      <c r="M97" s="26">
        <v>1266</v>
      </c>
      <c r="N97" s="31">
        <f>Tabla2[[#This Row],[Existencia]]/Tabla2[[#This Row],[Consumo de Despacho]]</f>
        <v>1.0488815244407601</v>
      </c>
      <c r="O97" s="32">
        <v>7242</v>
      </c>
      <c r="P97" s="31">
        <f>Tabla2[[#This Row],[Primer Pedido calculado el 30.07.2024]]/Tabla2[[#This Row],[Consumo de Despacho]]</f>
        <v>6</v>
      </c>
      <c r="Q97" s="35">
        <f>SUM(Tabla2[[#This Row],[Alcance (en meses)]]+Tabla2[[#This Row],[Alcance (en meses)2]]+Tabla2[[#This Row],[Alcance (en meses)3]]+Tabla2[[#This Row],[Alcance del Pedido]])</f>
        <v>16.103562551781302</v>
      </c>
      <c r="R97" s="37" t="s">
        <v>49</v>
      </c>
      <c r="S97" s="37" t="s">
        <v>25</v>
      </c>
      <c r="T97" s="9" t="s">
        <v>71</v>
      </c>
    </row>
    <row r="98" spans="1:20" ht="16.75" customHeight="1">
      <c r="A98" s="20">
        <v>93</v>
      </c>
      <c r="B98" s="21">
        <v>101001801</v>
      </c>
      <c r="C98" s="22">
        <v>10505</v>
      </c>
      <c r="D98" s="23" t="s">
        <v>137</v>
      </c>
      <c r="E98" s="24">
        <v>3227346</v>
      </c>
      <c r="F98" s="25">
        <v>0.05</v>
      </c>
      <c r="G98" s="25">
        <f t="shared" si="2"/>
        <v>161367.29999999999</v>
      </c>
      <c r="H98" s="26">
        <v>154138</v>
      </c>
      <c r="I98" s="26">
        <v>0</v>
      </c>
      <c r="J98" s="31">
        <f>Tabla2[[#This Row],[Saldos pendientes del contrato]]/Tabla2[[#This Row],[Consumo de Despacho]]</f>
        <v>0</v>
      </c>
      <c r="K98" s="26">
        <v>0</v>
      </c>
      <c r="L98" s="31">
        <f>Tabla2[[#This Row],[Manos del proveedor]]/Tabla2[[#This Row],[Consumo de Despacho]]</f>
        <v>0</v>
      </c>
      <c r="M98" s="26">
        <v>99780</v>
      </c>
      <c r="N98" s="31">
        <f>Tabla2[[#This Row],[Existencia]]/Tabla2[[#This Row],[Consumo de Despacho]]</f>
        <v>0.64734199224071898</v>
      </c>
      <c r="O98" s="32">
        <v>309000</v>
      </c>
      <c r="P98" s="31">
        <f>Tabla2[[#This Row],[Primer Pedido calculado el 30.07.2024]]/Tabla2[[#This Row],[Consumo de Despacho]]</f>
        <v>2.0046970896209899</v>
      </c>
      <c r="Q98" s="35">
        <f>SUM(Tabla2[[#This Row],[Alcance (en meses)]]+Tabla2[[#This Row],[Alcance (en meses)2]]+Tabla2[[#This Row],[Alcance (en meses)3]]+Tabla2[[#This Row],[Alcance del Pedido]])</f>
        <v>2.6520390818617101</v>
      </c>
      <c r="R98" s="37" t="s">
        <v>24</v>
      </c>
      <c r="S98" s="37" t="s">
        <v>25</v>
      </c>
      <c r="T98" s="9" t="s">
        <v>29</v>
      </c>
    </row>
    <row r="99" spans="1:20" ht="16.75" customHeight="1">
      <c r="A99" s="20">
        <v>94</v>
      </c>
      <c r="B99" s="21">
        <v>102077201</v>
      </c>
      <c r="C99" s="22">
        <v>10337</v>
      </c>
      <c r="D99" s="23" t="s">
        <v>138</v>
      </c>
      <c r="E99" s="24">
        <v>35496</v>
      </c>
      <c r="F99" s="25">
        <v>0.94</v>
      </c>
      <c r="G99" s="25">
        <f t="shared" si="2"/>
        <v>33366.239999999998</v>
      </c>
      <c r="H99" s="26">
        <v>1972</v>
      </c>
      <c r="I99" s="26">
        <v>0</v>
      </c>
      <c r="J99" s="31">
        <f>Tabla2[[#This Row],[Saldos pendientes del contrato]]/Tabla2[[#This Row],[Consumo de Despacho]]</f>
        <v>0</v>
      </c>
      <c r="K99" s="26">
        <v>0</v>
      </c>
      <c r="L99" s="31">
        <f>Tabla2[[#This Row],[Manos del proveedor]]/Tabla2[[#This Row],[Consumo de Despacho]]</f>
        <v>0</v>
      </c>
      <c r="M99" s="26">
        <v>12295</v>
      </c>
      <c r="N99" s="31">
        <f>Tabla2[[#This Row],[Existencia]]/Tabla2[[#This Row],[Consumo de Despacho]]</f>
        <v>6.23478701825558</v>
      </c>
      <c r="O99" s="32">
        <v>3944</v>
      </c>
      <c r="P99" s="31">
        <f>Tabla2[[#This Row],[Primer Pedido calculado el 30.07.2024]]/Tabla2[[#This Row],[Consumo de Despacho]]</f>
        <v>2</v>
      </c>
      <c r="Q99" s="35">
        <f>SUM(Tabla2[[#This Row],[Alcance (en meses)]]+Tabla2[[#This Row],[Alcance (en meses)2]]+Tabla2[[#This Row],[Alcance (en meses)3]]+Tabla2[[#This Row],[Alcance del Pedido]])</f>
        <v>8.2347870182555791</v>
      </c>
      <c r="R99" s="37" t="s">
        <v>28</v>
      </c>
      <c r="S99" s="37" t="s">
        <v>25</v>
      </c>
      <c r="T99" s="9" t="s">
        <v>76</v>
      </c>
    </row>
    <row r="100" spans="1:20" ht="16.75" customHeight="1">
      <c r="A100" s="20">
        <v>95</v>
      </c>
      <c r="B100" s="21">
        <v>102001302</v>
      </c>
      <c r="C100" s="22">
        <v>10069</v>
      </c>
      <c r="D100" s="23" t="s">
        <v>139</v>
      </c>
      <c r="E100" s="24">
        <v>29520</v>
      </c>
      <c r="F100" s="25">
        <v>6.44</v>
      </c>
      <c r="G100" s="25">
        <f t="shared" si="2"/>
        <v>190108.79999999999</v>
      </c>
      <c r="H100" s="26">
        <v>1640</v>
      </c>
      <c r="I100" s="26">
        <v>12346</v>
      </c>
      <c r="J100" s="31">
        <f>Tabla2[[#This Row],[Saldos pendientes del contrato]]/Tabla2[[#This Row],[Consumo de Despacho]]</f>
        <v>7.5280487804878096</v>
      </c>
      <c r="K100" s="26">
        <v>0</v>
      </c>
      <c r="L100" s="31">
        <f>Tabla2[[#This Row],[Manos del proveedor]]/Tabla2[[#This Row],[Consumo de Despacho]]</f>
        <v>0</v>
      </c>
      <c r="M100" s="26">
        <v>8336</v>
      </c>
      <c r="N100" s="31">
        <f>Tabla2[[#This Row],[Existencia]]/Tabla2[[#This Row],[Consumo de Despacho]]</f>
        <v>5.0829268292682901</v>
      </c>
      <c r="O100" s="32">
        <v>1600</v>
      </c>
      <c r="P100" s="31">
        <f>Tabla2[[#This Row],[Primer Pedido calculado el 30.07.2024]]/Tabla2[[#This Row],[Consumo de Despacho]]</f>
        <v>0.97560975609756095</v>
      </c>
      <c r="Q100" s="35">
        <f>SUM(Tabla2[[#This Row],[Alcance (en meses)]]+Tabla2[[#This Row],[Alcance (en meses)2]]+Tabla2[[#This Row],[Alcance (en meses)3]]+Tabla2[[#This Row],[Alcance del Pedido]])</f>
        <v>13.586585365853701</v>
      </c>
      <c r="R100" s="37" t="s">
        <v>34</v>
      </c>
      <c r="S100" s="37" t="s">
        <v>25</v>
      </c>
      <c r="T100" s="9" t="s">
        <v>58</v>
      </c>
    </row>
    <row r="101" spans="1:20" ht="16.75" customHeight="1">
      <c r="A101" s="20">
        <v>96</v>
      </c>
      <c r="B101" s="21">
        <v>101013101</v>
      </c>
      <c r="C101" s="22">
        <v>10661</v>
      </c>
      <c r="D101" s="23" t="s">
        <v>140</v>
      </c>
      <c r="E101" s="24">
        <v>17523882</v>
      </c>
      <c r="F101" s="25">
        <v>0.02</v>
      </c>
      <c r="G101" s="25">
        <f t="shared" si="2"/>
        <v>350477.64</v>
      </c>
      <c r="H101" s="26">
        <v>687061</v>
      </c>
      <c r="I101" s="26">
        <v>2365080</v>
      </c>
      <c r="J101" s="31">
        <f>Tabla2[[#This Row],[Saldos pendientes del contrato]]/Tabla2[[#This Row],[Consumo de Despacho]]</f>
        <v>3.44231443787378</v>
      </c>
      <c r="K101" s="26">
        <v>0</v>
      </c>
      <c r="L101" s="31">
        <f>Tabla2[[#This Row],[Manos del proveedor]]/Tabla2[[#This Row],[Consumo de Despacho]]</f>
        <v>0</v>
      </c>
      <c r="M101" s="26">
        <v>2577600</v>
      </c>
      <c r="N101" s="31">
        <f>Tabla2[[#This Row],[Existencia]]/Tabla2[[#This Row],[Consumo de Despacho]]</f>
        <v>3.7516319511659102</v>
      </c>
      <c r="O101" s="32">
        <v>100000</v>
      </c>
      <c r="P101" s="31">
        <f>Tabla2[[#This Row],[Primer Pedido calculado el 30.07.2024]]/Tabla2[[#This Row],[Consumo de Despacho]]</f>
        <v>0.14554748413896301</v>
      </c>
      <c r="Q101" s="35">
        <f>SUM(Tabla2[[#This Row],[Alcance (en meses)]]+Tabla2[[#This Row],[Alcance (en meses)2]]+Tabla2[[#This Row],[Alcance (en meses)3]]+Tabla2[[#This Row],[Alcance del Pedido]])</f>
        <v>7.3394938731786503</v>
      </c>
      <c r="R101" s="37" t="s">
        <v>24</v>
      </c>
      <c r="S101" s="37" t="s">
        <v>25</v>
      </c>
      <c r="T101" s="9" t="s">
        <v>41</v>
      </c>
    </row>
    <row r="102" spans="1:20" ht="16.75" customHeight="1">
      <c r="A102" s="20">
        <v>97</v>
      </c>
      <c r="B102" s="21">
        <v>101003901</v>
      </c>
      <c r="C102" s="22">
        <v>10181</v>
      </c>
      <c r="D102" s="23" t="s">
        <v>141</v>
      </c>
      <c r="E102" s="24">
        <v>28200</v>
      </c>
      <c r="F102" s="25">
        <v>5.37</v>
      </c>
      <c r="G102" s="25">
        <f t="shared" si="2"/>
        <v>151434</v>
      </c>
      <c r="H102" s="26">
        <v>2352</v>
      </c>
      <c r="I102" s="26">
        <v>163220</v>
      </c>
      <c r="J102" s="31">
        <f>Tabla2[[#This Row],[Saldos pendientes del contrato]]/Tabla2[[#This Row],[Consumo de Despacho]]</f>
        <v>69.396258503401398</v>
      </c>
      <c r="K102" s="26">
        <v>3924</v>
      </c>
      <c r="L102" s="31">
        <f>Tabla2[[#This Row],[Manos del proveedor]]/Tabla2[[#This Row],[Consumo de Despacho]]</f>
        <v>1.6683673469387801</v>
      </c>
      <c r="M102" s="26">
        <v>12215</v>
      </c>
      <c r="N102" s="31">
        <f>Tabla2[[#This Row],[Existencia]]/Tabla2[[#This Row],[Consumo de Despacho]]</f>
        <v>5.1934523809523796</v>
      </c>
      <c r="O102" s="32">
        <v>1100</v>
      </c>
      <c r="P102" s="31">
        <f>Tabla2[[#This Row],[Primer Pedido calculado el 30.07.2024]]/Tabla2[[#This Row],[Consumo de Despacho]]</f>
        <v>0.46768707482993199</v>
      </c>
      <c r="Q102" s="35">
        <f>SUM(Tabla2[[#This Row],[Alcance (en meses)]]+Tabla2[[#This Row],[Alcance (en meses)2]]+Tabla2[[#This Row],[Alcance (en meses)3]]+Tabla2[[#This Row],[Alcance del Pedido]])</f>
        <v>76.725765306122398</v>
      </c>
      <c r="R102" s="37" t="s">
        <v>24</v>
      </c>
      <c r="S102" s="37" t="s">
        <v>25</v>
      </c>
      <c r="T102" s="9" t="s">
        <v>58</v>
      </c>
    </row>
    <row r="103" spans="1:20" ht="16.75" customHeight="1">
      <c r="A103" s="20">
        <v>98</v>
      </c>
      <c r="B103" s="21">
        <v>102097901</v>
      </c>
      <c r="C103" s="22">
        <v>104773</v>
      </c>
      <c r="D103" s="23" t="s">
        <v>142</v>
      </c>
      <c r="E103" s="24">
        <v>12168</v>
      </c>
      <c r="F103" s="25">
        <v>53.94</v>
      </c>
      <c r="G103" s="25">
        <f t="shared" si="2"/>
        <v>656341.92000000004</v>
      </c>
      <c r="H103" s="26">
        <v>676</v>
      </c>
      <c r="I103" s="26">
        <v>0</v>
      </c>
      <c r="J103" s="31">
        <f>Tabla2[[#This Row],[Saldos pendientes del contrato]]/Tabla2[[#This Row],[Consumo de Despacho]]</f>
        <v>0</v>
      </c>
      <c r="K103" s="26">
        <v>2651</v>
      </c>
      <c r="L103" s="31">
        <f>Tabla2[[#This Row],[Manos del proveedor]]/Tabla2[[#This Row],[Consumo de Despacho]]</f>
        <v>3.92159763313609</v>
      </c>
      <c r="M103" s="26">
        <v>364</v>
      </c>
      <c r="N103" s="31">
        <f>Tabla2[[#This Row],[Existencia]]/Tabla2[[#This Row],[Consumo de Despacho]]</f>
        <v>0.53846153846153799</v>
      </c>
      <c r="O103" s="32">
        <v>2704</v>
      </c>
      <c r="P103" s="31">
        <f>Tabla2[[#This Row],[Primer Pedido calculado el 30.07.2024]]/Tabla2[[#This Row],[Consumo de Despacho]]</f>
        <v>4</v>
      </c>
      <c r="Q103" s="35">
        <f>SUM(Tabla2[[#This Row],[Alcance (en meses)]]+Tabla2[[#This Row],[Alcance (en meses)2]]+Tabla2[[#This Row],[Alcance (en meses)3]]+Tabla2[[#This Row],[Alcance del Pedido]])</f>
        <v>8.4600591715976297</v>
      </c>
      <c r="R103" s="37" t="s">
        <v>37</v>
      </c>
      <c r="S103" s="37" t="s">
        <v>25</v>
      </c>
      <c r="T103" s="9" t="s">
        <v>29</v>
      </c>
    </row>
    <row r="104" spans="1:20" ht="16.75" customHeight="1">
      <c r="A104" s="20">
        <v>99</v>
      </c>
      <c r="B104" s="21">
        <v>102031702</v>
      </c>
      <c r="C104" s="22">
        <v>10622</v>
      </c>
      <c r="D104" s="23" t="s">
        <v>143</v>
      </c>
      <c r="E104" s="24">
        <v>662724</v>
      </c>
      <c r="F104" s="25">
        <v>0.11</v>
      </c>
      <c r="G104" s="25">
        <f t="shared" si="2"/>
        <v>72899.64</v>
      </c>
      <c r="H104" s="26">
        <v>36818</v>
      </c>
      <c r="I104" s="26">
        <v>0</v>
      </c>
      <c r="J104" s="31">
        <f>Tabla2[[#This Row],[Saldos pendientes del contrato]]/Tabla2[[#This Row],[Consumo de Despacho]]</f>
        <v>0</v>
      </c>
      <c r="K104" s="26">
        <v>0</v>
      </c>
      <c r="L104" s="31">
        <f>Tabla2[[#This Row],[Manos del proveedor]]/Tabla2[[#This Row],[Consumo de Despacho]]</f>
        <v>0</v>
      </c>
      <c r="M104" s="26">
        <v>114876</v>
      </c>
      <c r="N104" s="31">
        <f>Tabla2[[#This Row],[Existencia]]/Tabla2[[#This Row],[Consumo de Despacho]]</f>
        <v>3.1201042968113399</v>
      </c>
      <c r="O104" s="32">
        <v>180000</v>
      </c>
      <c r="P104" s="31">
        <f>Tabla2[[#This Row],[Primer Pedido calculado el 30.07.2024]]/Tabla2[[#This Row],[Consumo de Despacho]]</f>
        <v>4.8889130316692899</v>
      </c>
      <c r="Q104" s="35">
        <f>SUM(Tabla2[[#This Row],[Alcance (en meses)]]+Tabla2[[#This Row],[Alcance (en meses)2]]+Tabla2[[#This Row],[Alcance (en meses)3]]+Tabla2[[#This Row],[Alcance del Pedido]])</f>
        <v>8.0090173284806294</v>
      </c>
      <c r="R104" s="37" t="s">
        <v>34</v>
      </c>
      <c r="S104" s="37" t="s">
        <v>25</v>
      </c>
      <c r="T104" s="9" t="s">
        <v>41</v>
      </c>
    </row>
    <row r="105" spans="1:20" ht="16.75" customHeight="1">
      <c r="A105" s="20">
        <v>100</v>
      </c>
      <c r="B105" s="21">
        <v>101051101</v>
      </c>
      <c r="C105" s="22">
        <v>10618</v>
      </c>
      <c r="D105" s="23" t="s">
        <v>144</v>
      </c>
      <c r="E105" s="24">
        <v>20899800</v>
      </c>
      <c r="F105" s="25">
        <v>0.04</v>
      </c>
      <c r="G105" s="25">
        <f t="shared" si="2"/>
        <v>835992</v>
      </c>
      <c r="H105" s="26">
        <v>677275</v>
      </c>
      <c r="I105" s="26">
        <v>60</v>
      </c>
      <c r="J105" s="31">
        <f>Tabla2[[#This Row],[Saldos pendientes del contrato]]/Tabla2[[#This Row],[Consumo de Despacho]]</f>
        <v>8.8590306743937099E-5</v>
      </c>
      <c r="K105" s="26">
        <v>0</v>
      </c>
      <c r="L105" s="31">
        <f>Tabla2[[#This Row],[Manos del proveedor]]/Tabla2[[#This Row],[Consumo de Despacho]]</f>
        <v>0</v>
      </c>
      <c r="M105" s="26">
        <v>2528000</v>
      </c>
      <c r="N105" s="31">
        <f>Tabla2[[#This Row],[Existencia]]/Tabla2[[#This Row],[Consumo de Despacho]]</f>
        <v>3.73260492414455</v>
      </c>
      <c r="O105" s="32">
        <v>1355000</v>
      </c>
      <c r="P105" s="31">
        <f>Tabla2[[#This Row],[Primer Pedido calculado el 30.07.2024]]/Tabla2[[#This Row],[Consumo de Despacho]]</f>
        <v>2.0006644273005798</v>
      </c>
      <c r="Q105" s="35">
        <f>SUM(Tabla2[[#This Row],[Alcance (en meses)]]+Tabla2[[#This Row],[Alcance (en meses)2]]+Tabla2[[#This Row],[Alcance (en meses)3]]+Tabla2[[#This Row],[Alcance del Pedido]])</f>
        <v>5.7333579417518701</v>
      </c>
      <c r="R105" s="37" t="s">
        <v>24</v>
      </c>
      <c r="S105" s="37" t="s">
        <v>25</v>
      </c>
      <c r="T105" s="9" t="s">
        <v>41</v>
      </c>
    </row>
    <row r="106" spans="1:20" ht="16.75" customHeight="1">
      <c r="A106" s="20">
        <v>101</v>
      </c>
      <c r="B106" s="21">
        <v>104009801</v>
      </c>
      <c r="C106" s="22">
        <v>10884</v>
      </c>
      <c r="D106" s="23" t="s">
        <v>145</v>
      </c>
      <c r="E106" s="24">
        <v>466416</v>
      </c>
      <c r="F106" s="25">
        <v>1.97</v>
      </c>
      <c r="G106" s="25">
        <f t="shared" si="2"/>
        <v>918839.52</v>
      </c>
      <c r="H106" s="26">
        <v>25912</v>
      </c>
      <c r="I106" s="26">
        <v>0</v>
      </c>
      <c r="J106" s="31">
        <f>Tabla2[[#This Row],[Saldos pendientes del contrato]]/Tabla2[[#This Row],[Consumo de Despacho]]</f>
        <v>0</v>
      </c>
      <c r="K106" s="26">
        <v>0</v>
      </c>
      <c r="L106" s="31">
        <f>Tabla2[[#This Row],[Manos del proveedor]]/Tabla2[[#This Row],[Consumo de Despacho]]</f>
        <v>0</v>
      </c>
      <c r="M106" s="26">
        <v>0</v>
      </c>
      <c r="N106" s="31">
        <f>Tabla2[[#This Row],[Existencia]]/Tabla2[[#This Row],[Consumo de Despacho]]</f>
        <v>0</v>
      </c>
      <c r="O106" s="32">
        <v>155472</v>
      </c>
      <c r="P106" s="31">
        <f>Tabla2[[#This Row],[Primer Pedido calculado el 30.07.2024]]/Tabla2[[#This Row],[Consumo de Despacho]]</f>
        <v>6</v>
      </c>
      <c r="Q106" s="35">
        <f>SUM(Tabla2[[#This Row],[Alcance (en meses)]]+Tabla2[[#This Row],[Alcance (en meses)2]]+Tabla2[[#This Row],[Alcance (en meses)3]]+Tabla2[[#This Row],[Alcance del Pedido]])</f>
        <v>6</v>
      </c>
      <c r="R106" s="37" t="s">
        <v>37</v>
      </c>
      <c r="S106" s="37" t="s">
        <v>25</v>
      </c>
      <c r="T106" s="9" t="s">
        <v>35</v>
      </c>
    </row>
    <row r="107" spans="1:20" ht="16.75" customHeight="1">
      <c r="A107" s="20">
        <v>102</v>
      </c>
      <c r="B107" s="21">
        <v>104014101</v>
      </c>
      <c r="C107" s="22">
        <v>10404</v>
      </c>
      <c r="D107" s="23" t="s">
        <v>146</v>
      </c>
      <c r="E107" s="24">
        <v>45000</v>
      </c>
      <c r="F107" s="25">
        <v>1.58</v>
      </c>
      <c r="G107" s="25">
        <f t="shared" si="2"/>
        <v>71100</v>
      </c>
      <c r="H107" s="26">
        <v>2500</v>
      </c>
      <c r="I107" s="26">
        <v>10499</v>
      </c>
      <c r="J107" s="31">
        <f>Tabla2[[#This Row],[Saldos pendientes del contrato]]/Tabla2[[#This Row],[Consumo de Despacho]]</f>
        <v>4.1996000000000002</v>
      </c>
      <c r="K107" s="26">
        <v>0</v>
      </c>
      <c r="L107" s="31">
        <f>Tabla2[[#This Row],[Manos del proveedor]]/Tabla2[[#This Row],[Consumo de Despacho]]</f>
        <v>0</v>
      </c>
      <c r="M107" s="26">
        <v>9131</v>
      </c>
      <c r="N107" s="31">
        <f>Tabla2[[#This Row],[Existencia]]/Tabla2[[#This Row],[Consumo de Despacho]]</f>
        <v>3.6524000000000001</v>
      </c>
      <c r="O107" s="32">
        <v>2500</v>
      </c>
      <c r="P107" s="31">
        <f>Tabla2[[#This Row],[Primer Pedido calculado el 30.07.2024]]/Tabla2[[#This Row],[Consumo de Despacho]]</f>
        <v>1</v>
      </c>
      <c r="Q107" s="35">
        <f>SUM(Tabla2[[#This Row],[Alcance (en meses)]]+Tabla2[[#This Row],[Alcance (en meses)2]]+Tabla2[[#This Row],[Alcance (en meses)3]]+Tabla2[[#This Row],[Alcance del Pedido]])</f>
        <v>8.8520000000000003</v>
      </c>
      <c r="R107" s="37" t="s">
        <v>37</v>
      </c>
      <c r="S107" s="37" t="s">
        <v>25</v>
      </c>
      <c r="T107" s="9" t="s">
        <v>41</v>
      </c>
    </row>
    <row r="108" spans="1:20" ht="16.75" customHeight="1">
      <c r="A108" s="20">
        <v>103</v>
      </c>
      <c r="B108" s="21">
        <v>101000801</v>
      </c>
      <c r="C108" s="22">
        <v>10662</v>
      </c>
      <c r="D108" s="23" t="s">
        <v>147</v>
      </c>
      <c r="E108" s="24">
        <v>12663000</v>
      </c>
      <c r="F108" s="25">
        <v>0.03</v>
      </c>
      <c r="G108" s="25">
        <f t="shared" si="2"/>
        <v>379890</v>
      </c>
      <c r="H108" s="26">
        <v>620583</v>
      </c>
      <c r="I108" s="26">
        <v>5012600</v>
      </c>
      <c r="J108" s="31">
        <f>Tabla2[[#This Row],[Saldos pendientes del contrato]]/Tabla2[[#This Row],[Consumo de Despacho]]</f>
        <v>8.0772434952294905</v>
      </c>
      <c r="K108" s="26">
        <v>0</v>
      </c>
      <c r="L108" s="31">
        <f>Tabla2[[#This Row],[Manos del proveedor]]/Tabla2[[#This Row],[Consumo de Despacho]]</f>
        <v>0</v>
      </c>
      <c r="M108" s="26">
        <v>6544000</v>
      </c>
      <c r="N108" s="31">
        <f>Tabla2[[#This Row],[Existencia]]/Tabla2[[#This Row],[Consumo de Despacho]]</f>
        <v>10.544923080393801</v>
      </c>
      <c r="O108" s="32">
        <v>1000000</v>
      </c>
      <c r="P108" s="31">
        <f>Tabla2[[#This Row],[Primer Pedido calculado el 30.07.2024]]/Tabla2[[#This Row],[Consumo de Despacho]]</f>
        <v>1.61138800128266</v>
      </c>
      <c r="Q108" s="35">
        <f>SUM(Tabla2[[#This Row],[Alcance (en meses)]]+Tabla2[[#This Row],[Alcance (en meses)2]]+Tabla2[[#This Row],[Alcance (en meses)3]]+Tabla2[[#This Row],[Alcance del Pedido]])</f>
        <v>20.233554576905899</v>
      </c>
      <c r="R108" s="37" t="s">
        <v>24</v>
      </c>
      <c r="S108" s="37" t="s">
        <v>25</v>
      </c>
      <c r="T108" s="9" t="s">
        <v>44</v>
      </c>
    </row>
    <row r="109" spans="1:20" ht="16.75" customHeight="1">
      <c r="A109" s="20">
        <v>104</v>
      </c>
      <c r="B109" s="21">
        <v>102099201</v>
      </c>
      <c r="C109" s="22">
        <v>105453</v>
      </c>
      <c r="D109" s="23" t="s">
        <v>148</v>
      </c>
      <c r="E109" s="24">
        <v>12600</v>
      </c>
      <c r="F109" s="25">
        <v>400</v>
      </c>
      <c r="G109" s="25">
        <f t="shared" si="2"/>
        <v>5040000</v>
      </c>
      <c r="H109" s="26">
        <v>700</v>
      </c>
      <c r="I109" s="26">
        <v>0</v>
      </c>
      <c r="J109" s="31">
        <f>Tabla2[[#This Row],[Saldos pendientes del contrato]]/Tabla2[[#This Row],[Consumo de Despacho]]</f>
        <v>0</v>
      </c>
      <c r="K109" s="26">
        <v>0</v>
      </c>
      <c r="L109" s="31">
        <f>Tabla2[[#This Row],[Manos del proveedor]]/Tabla2[[#This Row],[Consumo de Despacho]]</f>
        <v>0</v>
      </c>
      <c r="M109" s="26">
        <v>0</v>
      </c>
      <c r="N109" s="31">
        <f>Tabla2[[#This Row],[Existencia]]/Tabla2[[#This Row],[Consumo de Despacho]]</f>
        <v>0</v>
      </c>
      <c r="O109" s="32">
        <v>4200</v>
      </c>
      <c r="P109" s="31">
        <f>Tabla2[[#This Row],[Primer Pedido calculado el 30.07.2024]]/Tabla2[[#This Row],[Consumo de Despacho]]</f>
        <v>6</v>
      </c>
      <c r="Q109" s="35">
        <f>SUM(Tabla2[[#This Row],[Alcance (en meses)]]+Tabla2[[#This Row],[Alcance (en meses)2]]+Tabla2[[#This Row],[Alcance (en meses)3]]+Tabla2[[#This Row],[Alcance del Pedido]])</f>
        <v>6</v>
      </c>
      <c r="R109" s="37" t="s">
        <v>37</v>
      </c>
      <c r="S109" s="37" t="s">
        <v>25</v>
      </c>
      <c r="T109" s="9" t="s">
        <v>35</v>
      </c>
    </row>
    <row r="110" spans="1:20" ht="16.75" customHeight="1">
      <c r="A110" s="20">
        <v>105</v>
      </c>
      <c r="B110" s="21">
        <v>102092101</v>
      </c>
      <c r="C110" s="22">
        <v>12175</v>
      </c>
      <c r="D110" s="23" t="s">
        <v>149</v>
      </c>
      <c r="E110" s="24">
        <v>141300</v>
      </c>
      <c r="F110" s="25">
        <v>5.89</v>
      </c>
      <c r="G110" s="25">
        <f t="shared" si="2"/>
        <v>832257</v>
      </c>
      <c r="H110" s="26">
        <v>7850</v>
      </c>
      <c r="I110" s="26">
        <v>64711</v>
      </c>
      <c r="J110" s="31">
        <f>Tabla2[[#This Row],[Saldos pendientes del contrato]]/Tabla2[[#This Row],[Consumo de Despacho]]</f>
        <v>8.2434394904458603</v>
      </c>
      <c r="K110" s="26">
        <v>0</v>
      </c>
      <c r="L110" s="31">
        <f>Tabla2[[#This Row],[Manos del proveedor]]/Tabla2[[#This Row],[Consumo de Despacho]]</f>
        <v>0</v>
      </c>
      <c r="M110" s="26">
        <v>31456</v>
      </c>
      <c r="N110" s="31">
        <f>Tabla2[[#This Row],[Existencia]]/Tabla2[[#This Row],[Consumo de Despacho]]</f>
        <v>4.0071337579617801</v>
      </c>
      <c r="O110" s="32">
        <v>7850</v>
      </c>
      <c r="P110" s="31">
        <f>Tabla2[[#This Row],[Primer Pedido calculado el 30.07.2024]]/Tabla2[[#This Row],[Consumo de Despacho]]</f>
        <v>1</v>
      </c>
      <c r="Q110" s="35">
        <f>SUM(Tabla2[[#This Row],[Alcance (en meses)]]+Tabla2[[#This Row],[Alcance (en meses)2]]+Tabla2[[#This Row],[Alcance (en meses)3]]+Tabla2[[#This Row],[Alcance del Pedido]])</f>
        <v>13.2505732484076</v>
      </c>
      <c r="R110" s="37" t="s">
        <v>37</v>
      </c>
      <c r="S110" s="37" t="s">
        <v>40</v>
      </c>
      <c r="T110" s="9" t="s">
        <v>32</v>
      </c>
    </row>
    <row r="111" spans="1:20" ht="16.75" customHeight="1">
      <c r="A111" s="20">
        <v>106</v>
      </c>
      <c r="B111" s="21">
        <v>102077301</v>
      </c>
      <c r="C111" s="22">
        <v>10098</v>
      </c>
      <c r="D111" s="23" t="s">
        <v>150</v>
      </c>
      <c r="E111" s="24">
        <v>704070</v>
      </c>
      <c r="F111" s="25">
        <v>3.24</v>
      </c>
      <c r="G111" s="25">
        <f t="shared" si="2"/>
        <v>2281186.7999999998</v>
      </c>
      <c r="H111" s="26">
        <v>39115</v>
      </c>
      <c r="I111" s="26">
        <v>234690</v>
      </c>
      <c r="J111" s="31">
        <f>Tabla2[[#This Row],[Saldos pendientes del contrato]]/Tabla2[[#This Row],[Consumo de Despacho]]</f>
        <v>6</v>
      </c>
      <c r="K111" s="26">
        <v>0</v>
      </c>
      <c r="L111" s="31">
        <f>Tabla2[[#This Row],[Manos del proveedor]]/Tabla2[[#This Row],[Consumo de Despacho]]</f>
        <v>0</v>
      </c>
      <c r="M111" s="26">
        <v>0</v>
      </c>
      <c r="N111" s="31">
        <f>Tabla2[[#This Row],[Existencia]]/Tabla2[[#This Row],[Consumo de Despacho]]</f>
        <v>0</v>
      </c>
      <c r="O111" s="32">
        <v>78230</v>
      </c>
      <c r="P111" s="31">
        <f>Tabla2[[#This Row],[Primer Pedido calculado el 30.07.2024]]/Tabla2[[#This Row],[Consumo de Despacho]]</f>
        <v>2</v>
      </c>
      <c r="Q111" s="35">
        <f>SUM(Tabla2[[#This Row],[Alcance (en meses)]]+Tabla2[[#This Row],[Alcance (en meses)2]]+Tabla2[[#This Row],[Alcance (en meses)3]]+Tabla2[[#This Row],[Alcance del Pedido]])</f>
        <v>8</v>
      </c>
      <c r="R111" s="37" t="s">
        <v>28</v>
      </c>
      <c r="S111" s="37" t="s">
        <v>40</v>
      </c>
      <c r="T111" s="9" t="s">
        <v>35</v>
      </c>
    </row>
    <row r="112" spans="1:20" ht="16.75" customHeight="1">
      <c r="A112" s="20">
        <v>107</v>
      </c>
      <c r="B112" s="21">
        <v>102019101</v>
      </c>
      <c r="C112" s="22">
        <v>10152</v>
      </c>
      <c r="D112" s="23" t="s">
        <v>151</v>
      </c>
      <c r="E112" s="24">
        <v>99288</v>
      </c>
      <c r="F112" s="25">
        <v>1.07</v>
      </c>
      <c r="G112" s="25">
        <f t="shared" si="2"/>
        <v>106238.16</v>
      </c>
      <c r="H112" s="26">
        <v>5516</v>
      </c>
      <c r="I112" s="26">
        <v>0</v>
      </c>
      <c r="J112" s="31">
        <f>Tabla2[[#This Row],[Saldos pendientes del contrato]]/Tabla2[[#This Row],[Consumo de Despacho]]</f>
        <v>0</v>
      </c>
      <c r="K112" s="26">
        <v>0</v>
      </c>
      <c r="L112" s="31">
        <f>Tabla2[[#This Row],[Manos del proveedor]]/Tabla2[[#This Row],[Consumo de Despacho]]</f>
        <v>0</v>
      </c>
      <c r="M112" s="26">
        <v>3838</v>
      </c>
      <c r="N112" s="31">
        <f>Tabla2[[#This Row],[Existencia]]/Tabla2[[#This Row],[Consumo de Despacho]]</f>
        <v>0.69579405366207403</v>
      </c>
      <c r="O112" s="32">
        <v>38000</v>
      </c>
      <c r="P112" s="31">
        <f>Tabla2[[#This Row],[Primer Pedido calculado el 30.07.2024]]/Tabla2[[#This Row],[Consumo de Despacho]]</f>
        <v>6.8890500362581601</v>
      </c>
      <c r="Q112" s="35">
        <f>SUM(Tabla2[[#This Row],[Alcance (en meses)]]+Tabla2[[#This Row],[Alcance (en meses)2]]+Tabla2[[#This Row],[Alcance (en meses)3]]+Tabla2[[#This Row],[Alcance del Pedido]])</f>
        <v>7.5848440899202298</v>
      </c>
      <c r="R112" s="37" t="s">
        <v>34</v>
      </c>
      <c r="S112" s="37" t="s">
        <v>25</v>
      </c>
      <c r="T112" s="9" t="s">
        <v>29</v>
      </c>
    </row>
    <row r="113" spans="1:20" ht="16.75" customHeight="1">
      <c r="A113" s="20">
        <v>108</v>
      </c>
      <c r="B113" s="21">
        <v>101071701</v>
      </c>
      <c r="C113" s="22">
        <v>10427</v>
      </c>
      <c r="D113" s="23" t="s">
        <v>152</v>
      </c>
      <c r="E113" s="24">
        <v>1509012</v>
      </c>
      <c r="F113" s="25">
        <v>0.28999999999999998</v>
      </c>
      <c r="G113" s="25">
        <f t="shared" si="2"/>
        <v>437613.48</v>
      </c>
      <c r="H113" s="26">
        <v>83834</v>
      </c>
      <c r="I113" s="26">
        <v>340720</v>
      </c>
      <c r="J113" s="31">
        <f>Tabla2[[#This Row],[Saldos pendientes del contrato]]/Tabla2[[#This Row],[Consumo de Despacho]]</f>
        <v>4.0642221533029597</v>
      </c>
      <c r="K113" s="26">
        <v>0</v>
      </c>
      <c r="L113" s="31">
        <f>Tabla2[[#This Row],[Manos del proveedor]]/Tabla2[[#This Row],[Consumo de Despacho]]</f>
        <v>0</v>
      </c>
      <c r="M113" s="26">
        <v>291900</v>
      </c>
      <c r="N113" s="31">
        <f>Tabla2[[#This Row],[Existencia]]/Tabla2[[#This Row],[Consumo de Despacho]]</f>
        <v>3.48188085979436</v>
      </c>
      <c r="O113" s="32">
        <v>83834</v>
      </c>
      <c r="P113" s="31">
        <f>Tabla2[[#This Row],[Primer Pedido calculado el 30.07.2024]]/Tabla2[[#This Row],[Consumo de Despacho]]</f>
        <v>1</v>
      </c>
      <c r="Q113" s="35">
        <f>SUM(Tabla2[[#This Row],[Alcance (en meses)]]+Tabla2[[#This Row],[Alcance (en meses)2]]+Tabla2[[#This Row],[Alcance (en meses)3]]+Tabla2[[#This Row],[Alcance del Pedido]])</f>
        <v>8.5461030130973104</v>
      </c>
      <c r="R113" s="37" t="s">
        <v>31</v>
      </c>
      <c r="S113" s="37" t="s">
        <v>25</v>
      </c>
      <c r="T113" s="9" t="s">
        <v>41</v>
      </c>
    </row>
    <row r="114" spans="1:20" ht="16.75" customHeight="1">
      <c r="A114" s="20">
        <v>109</v>
      </c>
      <c r="B114" s="21">
        <v>101023201</v>
      </c>
      <c r="C114" s="22">
        <v>10613</v>
      </c>
      <c r="D114" s="23" t="s">
        <v>153</v>
      </c>
      <c r="E114" s="24">
        <v>1725912</v>
      </c>
      <c r="F114" s="25">
        <v>0.23</v>
      </c>
      <c r="G114" s="25">
        <f t="shared" si="2"/>
        <v>396959.76</v>
      </c>
      <c r="H114" s="26">
        <v>73712</v>
      </c>
      <c r="I114" s="26">
        <v>0</v>
      </c>
      <c r="J114" s="31">
        <f>Tabla2[[#This Row],[Saldos pendientes del contrato]]/Tabla2[[#This Row],[Consumo de Despacho]]</f>
        <v>0</v>
      </c>
      <c r="K114" s="26">
        <v>0</v>
      </c>
      <c r="L114" s="31">
        <f>Tabla2[[#This Row],[Manos del proveedor]]/Tabla2[[#This Row],[Consumo de Despacho]]</f>
        <v>0</v>
      </c>
      <c r="M114" s="26">
        <v>4410</v>
      </c>
      <c r="N114" s="31">
        <f>Tabla2[[#This Row],[Existencia]]/Tabla2[[#This Row],[Consumo de Despacho]]</f>
        <v>5.9827436509659201E-2</v>
      </c>
      <c r="O114" s="32">
        <v>294900</v>
      </c>
      <c r="P114" s="31">
        <f>Tabla2[[#This Row],[Primer Pedido calculado el 30.07.2024]]/Tabla2[[#This Row],[Consumo de Despacho]]</f>
        <v>4.0007054482309501</v>
      </c>
      <c r="Q114" s="35">
        <f>SUM(Tabla2[[#This Row],[Alcance (en meses)]]+Tabla2[[#This Row],[Alcance (en meses)2]]+Tabla2[[#This Row],[Alcance (en meses)3]]+Tabla2[[#This Row],[Alcance del Pedido]])</f>
        <v>4.0605328847406099</v>
      </c>
      <c r="R114" s="37" t="s">
        <v>24</v>
      </c>
      <c r="S114" s="37" t="s">
        <v>25</v>
      </c>
      <c r="T114" s="9" t="s">
        <v>29</v>
      </c>
    </row>
    <row r="115" spans="1:20" ht="16.75" customHeight="1">
      <c r="A115" s="20">
        <v>110</v>
      </c>
      <c r="B115" s="21">
        <v>103018801</v>
      </c>
      <c r="C115" s="22">
        <v>10727</v>
      </c>
      <c r="D115" s="23" t="s">
        <v>154</v>
      </c>
      <c r="E115" s="24">
        <v>59994</v>
      </c>
      <c r="F115" s="25">
        <v>4.8899999999999997</v>
      </c>
      <c r="G115" s="25">
        <f t="shared" si="2"/>
        <v>293370.65999999997</v>
      </c>
      <c r="H115" s="26">
        <v>3333</v>
      </c>
      <c r="I115" s="26">
        <v>35608</v>
      </c>
      <c r="J115" s="31">
        <f>Tabla2[[#This Row],[Saldos pendientes del contrato]]/Tabla2[[#This Row],[Consumo de Despacho]]</f>
        <v>10.683468346834699</v>
      </c>
      <c r="K115" s="26">
        <v>0</v>
      </c>
      <c r="L115" s="31">
        <f>Tabla2[[#This Row],[Manos del proveedor]]/Tabla2[[#This Row],[Consumo de Despacho]]</f>
        <v>0</v>
      </c>
      <c r="M115" s="26">
        <v>17412</v>
      </c>
      <c r="N115" s="31">
        <f>Tabla2[[#This Row],[Existencia]]/Tabla2[[#This Row],[Consumo de Despacho]]</f>
        <v>5.2241224122412202</v>
      </c>
      <c r="O115" s="32">
        <v>3400</v>
      </c>
      <c r="P115" s="31">
        <f>Tabla2[[#This Row],[Primer Pedido calculado el 30.07.2024]]/Tabla2[[#This Row],[Consumo de Despacho]]</f>
        <v>1.0201020102010201</v>
      </c>
      <c r="Q115" s="35">
        <f>SUM(Tabla2[[#This Row],[Alcance (en meses)]]+Tabla2[[#This Row],[Alcance (en meses)2]]+Tabla2[[#This Row],[Alcance (en meses)3]]+Tabla2[[#This Row],[Alcance del Pedido]])</f>
        <v>16.927692769276899</v>
      </c>
      <c r="R115" s="37" t="s">
        <v>49</v>
      </c>
      <c r="S115" s="37" t="s">
        <v>25</v>
      </c>
      <c r="T115" s="9" t="s">
        <v>58</v>
      </c>
    </row>
    <row r="116" spans="1:20" ht="16.75" customHeight="1">
      <c r="A116" s="20">
        <v>111</v>
      </c>
      <c r="B116" s="21">
        <v>103005802</v>
      </c>
      <c r="C116" s="22">
        <v>10701</v>
      </c>
      <c r="D116" s="23" t="s">
        <v>155</v>
      </c>
      <c r="E116" s="24">
        <v>45666</v>
      </c>
      <c r="F116" s="25">
        <v>0.87</v>
      </c>
      <c r="G116" s="25">
        <f t="shared" si="2"/>
        <v>39729.42</v>
      </c>
      <c r="H116" s="26">
        <v>2537</v>
      </c>
      <c r="I116" s="26">
        <v>0</v>
      </c>
      <c r="J116" s="31">
        <f>Tabla2[[#This Row],[Saldos pendientes del contrato]]/Tabla2[[#This Row],[Consumo de Despacho]]</f>
        <v>0</v>
      </c>
      <c r="K116" s="26">
        <v>0</v>
      </c>
      <c r="L116" s="31">
        <f>Tabla2[[#This Row],[Manos del proveedor]]/Tabla2[[#This Row],[Consumo de Despacho]]</f>
        <v>0</v>
      </c>
      <c r="M116" s="26">
        <v>2365</v>
      </c>
      <c r="N116" s="31">
        <f>Tabla2[[#This Row],[Existencia]]/Tabla2[[#This Row],[Consumo de Despacho]]</f>
        <v>0.93220338983050799</v>
      </c>
      <c r="O116" s="32">
        <v>10148</v>
      </c>
      <c r="P116" s="31">
        <f>Tabla2[[#This Row],[Primer Pedido calculado el 30.07.2024]]/Tabla2[[#This Row],[Consumo de Despacho]]</f>
        <v>4</v>
      </c>
      <c r="Q116" s="35">
        <f>SUM(Tabla2[[#This Row],[Alcance (en meses)]]+Tabla2[[#This Row],[Alcance (en meses)2]]+Tabla2[[#This Row],[Alcance (en meses)3]]+Tabla2[[#This Row],[Alcance del Pedido]])</f>
        <v>4.9322033898305104</v>
      </c>
      <c r="R116" s="37" t="s">
        <v>31</v>
      </c>
      <c r="S116" s="37" t="s">
        <v>25</v>
      </c>
      <c r="T116" s="9" t="s">
        <v>29</v>
      </c>
    </row>
    <row r="117" spans="1:20" ht="16.75" customHeight="1">
      <c r="A117" s="20">
        <v>112</v>
      </c>
      <c r="B117" s="21">
        <v>102095601</v>
      </c>
      <c r="C117" s="22">
        <v>103586</v>
      </c>
      <c r="D117" s="23" t="s">
        <v>156</v>
      </c>
      <c r="E117" s="24">
        <v>4320</v>
      </c>
      <c r="F117" s="25">
        <v>61.08</v>
      </c>
      <c r="G117" s="25">
        <f t="shared" si="2"/>
        <v>263865.59999999998</v>
      </c>
      <c r="H117" s="26">
        <v>240</v>
      </c>
      <c r="I117" s="26">
        <v>3626</v>
      </c>
      <c r="J117" s="31">
        <f>Tabla2[[#This Row],[Saldos pendientes del contrato]]/Tabla2[[#This Row],[Consumo de Despacho]]</f>
        <v>15.108333333333301</v>
      </c>
      <c r="K117" s="26">
        <v>0</v>
      </c>
      <c r="L117" s="31">
        <f>Tabla2[[#This Row],[Manos del proveedor]]/Tabla2[[#This Row],[Consumo de Despacho]]</f>
        <v>0</v>
      </c>
      <c r="M117" s="26">
        <v>1245</v>
      </c>
      <c r="N117" s="31">
        <f>Tabla2[[#This Row],[Existencia]]/Tabla2[[#This Row],[Consumo de Despacho]]</f>
        <v>5.1875</v>
      </c>
      <c r="O117" s="32">
        <v>240</v>
      </c>
      <c r="P117" s="31">
        <f>Tabla2[[#This Row],[Primer Pedido calculado el 30.07.2024]]/Tabla2[[#This Row],[Consumo de Despacho]]</f>
        <v>1</v>
      </c>
      <c r="Q117" s="35">
        <f>SUM(Tabla2[[#This Row],[Alcance (en meses)]]+Tabla2[[#This Row],[Alcance (en meses)2]]+Tabla2[[#This Row],[Alcance (en meses)3]]+Tabla2[[#This Row],[Alcance del Pedido]])</f>
        <v>21.295833333333299</v>
      </c>
      <c r="R117" s="37" t="s">
        <v>37</v>
      </c>
      <c r="S117" s="37" t="s">
        <v>40</v>
      </c>
      <c r="T117" s="9" t="s">
        <v>58</v>
      </c>
    </row>
    <row r="118" spans="1:20" ht="16.75" customHeight="1">
      <c r="A118" s="20">
        <v>113</v>
      </c>
      <c r="B118" s="21">
        <v>102095301</v>
      </c>
      <c r="C118" s="22">
        <v>103502</v>
      </c>
      <c r="D118" s="23" t="s">
        <v>157</v>
      </c>
      <c r="E118" s="24">
        <v>76270</v>
      </c>
      <c r="F118" s="25">
        <v>21.5</v>
      </c>
      <c r="G118" s="25">
        <f t="shared" si="2"/>
        <v>1639805</v>
      </c>
      <c r="H118" s="26">
        <v>9450</v>
      </c>
      <c r="I118" s="26">
        <v>0</v>
      </c>
      <c r="J118" s="31">
        <f>Tabla2[[#This Row],[Saldos pendientes del contrato]]/Tabla2[[#This Row],[Consumo de Despacho]]</f>
        <v>0</v>
      </c>
      <c r="K118" s="26">
        <v>0</v>
      </c>
      <c r="L118" s="31">
        <f>Tabla2[[#This Row],[Manos del proveedor]]/Tabla2[[#This Row],[Consumo de Despacho]]</f>
        <v>0</v>
      </c>
      <c r="M118" s="26">
        <v>1379</v>
      </c>
      <c r="N118" s="31">
        <f>Tabla2[[#This Row],[Existencia]]/Tabla2[[#This Row],[Consumo de Despacho]]</f>
        <v>0.14592592592592599</v>
      </c>
      <c r="O118" s="32">
        <v>25400</v>
      </c>
      <c r="P118" s="31">
        <f>Tabla2[[#This Row],[Primer Pedido calculado el 30.07.2024]]/Tabla2[[#This Row],[Consumo de Despacho]]</f>
        <v>2.6878306878306901</v>
      </c>
      <c r="Q118" s="35">
        <f>SUM(Tabla2[[#This Row],[Alcance (en meses)]]+Tabla2[[#This Row],[Alcance (en meses)2]]+Tabla2[[#This Row],[Alcance (en meses)3]]+Tabla2[[#This Row],[Alcance del Pedido]])</f>
        <v>2.8337566137566101</v>
      </c>
      <c r="R118" s="37" t="s">
        <v>37</v>
      </c>
      <c r="S118" s="37" t="s">
        <v>25</v>
      </c>
      <c r="T118" s="9" t="s">
        <v>29</v>
      </c>
    </row>
    <row r="119" spans="1:20" ht="16.75" customHeight="1">
      <c r="A119" s="20">
        <v>114</v>
      </c>
      <c r="B119" s="21">
        <v>102073501</v>
      </c>
      <c r="C119" s="22">
        <v>10302</v>
      </c>
      <c r="D119" s="23" t="s">
        <v>158</v>
      </c>
      <c r="E119" s="24">
        <v>1980</v>
      </c>
      <c r="F119" s="25">
        <v>11.25</v>
      </c>
      <c r="G119" s="25">
        <f t="shared" si="2"/>
        <v>22275</v>
      </c>
      <c r="H119" s="26">
        <v>110</v>
      </c>
      <c r="I119" s="26">
        <v>1732</v>
      </c>
      <c r="J119" s="31">
        <f>Tabla2[[#This Row],[Saldos pendientes del contrato]]/Tabla2[[#This Row],[Consumo de Despacho]]</f>
        <v>15.7454545454545</v>
      </c>
      <c r="K119" s="26">
        <v>0</v>
      </c>
      <c r="L119" s="31">
        <f>Tabla2[[#This Row],[Manos del proveedor]]/Tabla2[[#This Row],[Consumo de Despacho]]</f>
        <v>0</v>
      </c>
      <c r="M119" s="26">
        <v>326</v>
      </c>
      <c r="N119" s="31">
        <f>Tabla2[[#This Row],[Existencia]]/Tabla2[[#This Row],[Consumo de Despacho]]</f>
        <v>2.9636363636363598</v>
      </c>
      <c r="O119" s="32">
        <v>330</v>
      </c>
      <c r="P119" s="31">
        <f>Tabla2[[#This Row],[Primer Pedido calculado el 30.07.2024]]/Tabla2[[#This Row],[Consumo de Despacho]]</f>
        <v>3</v>
      </c>
      <c r="Q119" s="35">
        <f>SUM(Tabla2[[#This Row],[Alcance (en meses)]]+Tabla2[[#This Row],[Alcance (en meses)2]]+Tabla2[[#This Row],[Alcance (en meses)3]]+Tabla2[[#This Row],[Alcance del Pedido]])</f>
        <v>21.7090909090909</v>
      </c>
      <c r="R119" s="37" t="s">
        <v>67</v>
      </c>
      <c r="S119" s="37" t="s">
        <v>81</v>
      </c>
      <c r="T119" s="9" t="s">
        <v>26</v>
      </c>
    </row>
    <row r="120" spans="1:20" ht="16.75" customHeight="1">
      <c r="A120" s="20">
        <v>115</v>
      </c>
      <c r="B120" s="21">
        <v>105007701</v>
      </c>
      <c r="C120" s="22">
        <v>10043</v>
      </c>
      <c r="D120" s="23" t="s">
        <v>159</v>
      </c>
      <c r="E120" s="24">
        <v>338616</v>
      </c>
      <c r="F120" s="25">
        <v>0.66</v>
      </c>
      <c r="G120" s="25">
        <f t="shared" si="2"/>
        <v>223486.56</v>
      </c>
      <c r="H120" s="26">
        <v>18812</v>
      </c>
      <c r="I120" s="26">
        <v>86222</v>
      </c>
      <c r="J120" s="31">
        <f>Tabla2[[#This Row],[Saldos pendientes del contrato]]/Tabla2[[#This Row],[Consumo de Despacho]]</f>
        <v>4.5833510525196699</v>
      </c>
      <c r="K120" s="26">
        <v>0</v>
      </c>
      <c r="L120" s="31">
        <f>Tabla2[[#This Row],[Manos del proveedor]]/Tabla2[[#This Row],[Consumo de Despacho]]</f>
        <v>0</v>
      </c>
      <c r="M120" s="26">
        <v>119936</v>
      </c>
      <c r="N120" s="31">
        <f>Tabla2[[#This Row],[Existencia]]/Tabla2[[#This Row],[Consumo de Despacho]]</f>
        <v>6.3755049968105499</v>
      </c>
      <c r="O120" s="32">
        <v>18812</v>
      </c>
      <c r="P120" s="31">
        <f>Tabla2[[#This Row],[Primer Pedido calculado el 30.07.2024]]/Tabla2[[#This Row],[Consumo de Despacho]]</f>
        <v>1</v>
      </c>
      <c r="Q120" s="35">
        <f>SUM(Tabla2[[#This Row],[Alcance (en meses)]]+Tabla2[[#This Row],[Alcance (en meses)2]]+Tabla2[[#This Row],[Alcance (en meses)3]]+Tabla2[[#This Row],[Alcance del Pedido]])</f>
        <v>11.958856049330199</v>
      </c>
      <c r="R120" s="37" t="s">
        <v>37</v>
      </c>
      <c r="S120" s="37" t="s">
        <v>25</v>
      </c>
      <c r="T120" s="9" t="s">
        <v>76</v>
      </c>
    </row>
    <row r="121" spans="1:20" ht="16.75" customHeight="1">
      <c r="A121" s="20">
        <v>116</v>
      </c>
      <c r="B121" s="21">
        <v>102076401</v>
      </c>
      <c r="C121" s="22">
        <v>10285</v>
      </c>
      <c r="D121" s="23" t="s">
        <v>160</v>
      </c>
      <c r="E121" s="24">
        <v>540</v>
      </c>
      <c r="F121" s="25">
        <v>183.5</v>
      </c>
      <c r="G121" s="25">
        <f t="shared" si="2"/>
        <v>99090</v>
      </c>
      <c r="H121" s="26">
        <v>30</v>
      </c>
      <c r="I121" s="26">
        <v>929</v>
      </c>
      <c r="J121" s="31">
        <f>Tabla2[[#This Row],[Saldos pendientes del contrato]]/Tabla2[[#This Row],[Consumo de Despacho]]</f>
        <v>30.966666666666701</v>
      </c>
      <c r="K121" s="26">
        <v>0</v>
      </c>
      <c r="L121" s="31">
        <f>Tabla2[[#This Row],[Manos del proveedor]]/Tabla2[[#This Row],[Consumo de Despacho]]</f>
        <v>0</v>
      </c>
      <c r="M121" s="26">
        <v>404</v>
      </c>
      <c r="N121" s="31">
        <f>Tabla2[[#This Row],[Existencia]]/Tabla2[[#This Row],[Consumo de Despacho]]</f>
        <v>13.466666666666701</v>
      </c>
      <c r="O121" s="32">
        <v>30</v>
      </c>
      <c r="P121" s="31">
        <f>Tabla2[[#This Row],[Primer Pedido calculado el 30.07.2024]]/Tabla2[[#This Row],[Consumo de Despacho]]</f>
        <v>1</v>
      </c>
      <c r="Q121" s="35">
        <f>SUM(Tabla2[[#This Row],[Alcance (en meses)]]+Tabla2[[#This Row],[Alcance (en meses)2]]+Tabla2[[#This Row],[Alcance (en meses)3]]+Tabla2[[#This Row],[Alcance del Pedido]])</f>
        <v>45.433333333333302</v>
      </c>
      <c r="R121" s="37" t="s">
        <v>28</v>
      </c>
      <c r="S121" s="37" t="s">
        <v>40</v>
      </c>
      <c r="T121" s="9" t="s">
        <v>44</v>
      </c>
    </row>
    <row r="122" spans="1:20" ht="16.75" customHeight="1">
      <c r="A122" s="20">
        <v>117</v>
      </c>
      <c r="B122" s="21">
        <v>102072601</v>
      </c>
      <c r="C122" s="22">
        <v>10286</v>
      </c>
      <c r="D122" s="23" t="s">
        <v>161</v>
      </c>
      <c r="E122" s="24">
        <v>17625</v>
      </c>
      <c r="F122" s="25">
        <v>367</v>
      </c>
      <c r="G122" s="25">
        <f t="shared" si="2"/>
        <v>6468375</v>
      </c>
      <c r="H122" s="26">
        <v>1175</v>
      </c>
      <c r="I122" s="26">
        <v>7000</v>
      </c>
      <c r="J122" s="31">
        <f>Tabla2[[#This Row],[Saldos pendientes del contrato]]/Tabla2[[#This Row],[Consumo de Despacho]]</f>
        <v>5.9574468085106398</v>
      </c>
      <c r="K122" s="26">
        <v>0</v>
      </c>
      <c r="L122" s="31">
        <f>Tabla2[[#This Row],[Manos del proveedor]]/Tabla2[[#This Row],[Consumo de Despacho]]</f>
        <v>0</v>
      </c>
      <c r="M122" s="26">
        <v>3398</v>
      </c>
      <c r="N122" s="31">
        <f>Tabla2[[#This Row],[Existencia]]/Tabla2[[#This Row],[Consumo de Despacho]]</f>
        <v>2.8919148936170198</v>
      </c>
      <c r="O122" s="32">
        <v>1175</v>
      </c>
      <c r="P122" s="31">
        <f>Tabla2[[#This Row],[Primer Pedido calculado el 30.07.2024]]/Tabla2[[#This Row],[Consumo de Despacho]]</f>
        <v>1</v>
      </c>
      <c r="Q122" s="35">
        <f>SUM(Tabla2[[#This Row],[Alcance (en meses)]]+Tabla2[[#This Row],[Alcance (en meses)2]]+Tabla2[[#This Row],[Alcance (en meses)3]]+Tabla2[[#This Row],[Alcance del Pedido]])</f>
        <v>9.8493617021276592</v>
      </c>
      <c r="R122" s="37" t="s">
        <v>28</v>
      </c>
      <c r="S122" s="37" t="s">
        <v>40</v>
      </c>
      <c r="T122" s="9" t="s">
        <v>26</v>
      </c>
    </row>
    <row r="123" spans="1:20" ht="16.75" customHeight="1">
      <c r="A123" s="20">
        <v>118</v>
      </c>
      <c r="B123" s="21">
        <v>102082101</v>
      </c>
      <c r="C123" s="22">
        <v>11957</v>
      </c>
      <c r="D123" s="23" t="s">
        <v>162</v>
      </c>
      <c r="E123" s="24">
        <v>72000</v>
      </c>
      <c r="F123" s="25">
        <v>40.39</v>
      </c>
      <c r="G123" s="25">
        <f t="shared" si="2"/>
        <v>2908080</v>
      </c>
      <c r="H123" s="26">
        <v>4000</v>
      </c>
      <c r="I123" s="26">
        <v>38666</v>
      </c>
      <c r="J123" s="31">
        <f>Tabla2[[#This Row],[Saldos pendientes del contrato]]/Tabla2[[#This Row],[Consumo de Despacho]]</f>
        <v>9.6664999999999992</v>
      </c>
      <c r="K123" s="26">
        <v>0</v>
      </c>
      <c r="L123" s="31">
        <f>Tabla2[[#This Row],[Manos del proveedor]]/Tabla2[[#This Row],[Consumo de Despacho]]</f>
        <v>0</v>
      </c>
      <c r="M123" s="26">
        <v>10359</v>
      </c>
      <c r="N123" s="31">
        <f>Tabla2[[#This Row],[Existencia]]/Tabla2[[#This Row],[Consumo de Despacho]]</f>
        <v>2.58975</v>
      </c>
      <c r="O123" s="32">
        <v>13000</v>
      </c>
      <c r="P123" s="31">
        <f>Tabla2[[#This Row],[Primer Pedido calculado el 30.07.2024]]/Tabla2[[#This Row],[Consumo de Despacho]]</f>
        <v>3.25</v>
      </c>
      <c r="Q123" s="35">
        <f>SUM(Tabla2[[#This Row],[Alcance (en meses)]]+Tabla2[[#This Row],[Alcance (en meses)2]]+Tabla2[[#This Row],[Alcance (en meses)3]]+Tabla2[[#This Row],[Alcance del Pedido]])</f>
        <v>15.50625</v>
      </c>
      <c r="R123" s="37" t="s">
        <v>67</v>
      </c>
      <c r="S123" s="37" t="s">
        <v>40</v>
      </c>
      <c r="T123" s="9" t="s">
        <v>26</v>
      </c>
    </row>
    <row r="124" spans="1:20" ht="16.75" customHeight="1">
      <c r="A124" s="20">
        <v>119</v>
      </c>
      <c r="B124" s="21">
        <v>102072401</v>
      </c>
      <c r="C124" s="22">
        <v>10365</v>
      </c>
      <c r="D124" s="23" t="s">
        <v>163</v>
      </c>
      <c r="E124" s="24">
        <v>162000</v>
      </c>
      <c r="F124" s="25">
        <v>3.8</v>
      </c>
      <c r="G124" s="25">
        <f t="shared" si="2"/>
        <v>615600</v>
      </c>
      <c r="H124" s="26">
        <v>9000</v>
      </c>
      <c r="I124" s="26">
        <v>0</v>
      </c>
      <c r="J124" s="31">
        <f>Tabla2[[#This Row],[Saldos pendientes del contrato]]/Tabla2[[#This Row],[Consumo de Despacho]]</f>
        <v>0</v>
      </c>
      <c r="K124" s="26">
        <v>0</v>
      </c>
      <c r="L124" s="31">
        <f>Tabla2[[#This Row],[Manos del proveedor]]/Tabla2[[#This Row],[Consumo de Despacho]]</f>
        <v>0</v>
      </c>
      <c r="M124" s="26">
        <v>0</v>
      </c>
      <c r="N124" s="31">
        <f>Tabla2[[#This Row],[Existencia]]/Tabla2[[#This Row],[Consumo de Despacho]]</f>
        <v>0</v>
      </c>
      <c r="O124" s="32">
        <v>27000</v>
      </c>
      <c r="P124" s="31">
        <f>Tabla2[[#This Row],[Primer Pedido calculado el 30.07.2024]]/Tabla2[[#This Row],[Consumo de Despacho]]</f>
        <v>3</v>
      </c>
      <c r="Q124" s="35">
        <f>SUM(Tabla2[[#This Row],[Alcance (en meses)]]+Tabla2[[#This Row],[Alcance (en meses)2]]+Tabla2[[#This Row],[Alcance (en meses)3]]+Tabla2[[#This Row],[Alcance del Pedido]])</f>
        <v>3</v>
      </c>
      <c r="R124" s="37" t="s">
        <v>28</v>
      </c>
      <c r="S124" s="37" t="s">
        <v>40</v>
      </c>
      <c r="T124" s="9" t="s">
        <v>35</v>
      </c>
    </row>
    <row r="125" spans="1:20" ht="16.75" customHeight="1">
      <c r="A125" s="20">
        <v>120</v>
      </c>
      <c r="B125" s="21">
        <v>102081501</v>
      </c>
      <c r="C125" s="22">
        <v>11197</v>
      </c>
      <c r="D125" s="23" t="s">
        <v>164</v>
      </c>
      <c r="E125" s="24">
        <v>1728</v>
      </c>
      <c r="F125" s="25">
        <v>286</v>
      </c>
      <c r="G125" s="25">
        <f t="shared" si="2"/>
        <v>494208</v>
      </c>
      <c r="H125" s="26">
        <v>96</v>
      </c>
      <c r="I125" s="26">
        <v>1590</v>
      </c>
      <c r="J125" s="31">
        <f>Tabla2[[#This Row],[Saldos pendientes del contrato]]/Tabla2[[#This Row],[Consumo de Despacho]]</f>
        <v>16.5625</v>
      </c>
      <c r="K125" s="26">
        <v>0</v>
      </c>
      <c r="L125" s="31">
        <f>Tabla2[[#This Row],[Manos del proveedor]]/Tabla2[[#This Row],[Consumo de Despacho]]</f>
        <v>0</v>
      </c>
      <c r="M125" s="26">
        <v>328</v>
      </c>
      <c r="N125" s="31">
        <f>Tabla2[[#This Row],[Existencia]]/Tabla2[[#This Row],[Consumo de Despacho]]</f>
        <v>3.4166666666666701</v>
      </c>
      <c r="O125" s="32">
        <v>384</v>
      </c>
      <c r="P125" s="31">
        <f>Tabla2[[#This Row],[Primer Pedido calculado el 30.07.2024]]/Tabla2[[#This Row],[Consumo de Despacho]]</f>
        <v>4</v>
      </c>
      <c r="Q125" s="35">
        <f>SUM(Tabla2[[#This Row],[Alcance (en meses)]]+Tabla2[[#This Row],[Alcance (en meses)2]]+Tabla2[[#This Row],[Alcance (en meses)3]]+Tabla2[[#This Row],[Alcance del Pedido]])</f>
        <v>23.9791666666667</v>
      </c>
      <c r="R125" s="37" t="s">
        <v>37</v>
      </c>
      <c r="S125" s="37" t="s">
        <v>40</v>
      </c>
      <c r="T125" s="9" t="s">
        <v>41</v>
      </c>
    </row>
    <row r="126" spans="1:20" ht="16.75" customHeight="1">
      <c r="A126" s="20">
        <v>121</v>
      </c>
      <c r="B126" s="21">
        <v>102081401</v>
      </c>
      <c r="C126" s="22">
        <v>11199</v>
      </c>
      <c r="D126" s="23" t="s">
        <v>165</v>
      </c>
      <c r="E126" s="24">
        <v>10296</v>
      </c>
      <c r="F126" s="25">
        <v>115.17</v>
      </c>
      <c r="G126" s="25">
        <f t="shared" si="2"/>
        <v>1185790.32</v>
      </c>
      <c r="H126" s="26">
        <v>572</v>
      </c>
      <c r="I126" s="26">
        <v>6045</v>
      </c>
      <c r="J126" s="31">
        <f>Tabla2[[#This Row],[Saldos pendientes del contrato]]/Tabla2[[#This Row],[Consumo de Despacho]]</f>
        <v>10.568181818181801</v>
      </c>
      <c r="K126" s="26">
        <v>0</v>
      </c>
      <c r="L126" s="31">
        <f>Tabla2[[#This Row],[Manos del proveedor]]/Tabla2[[#This Row],[Consumo de Despacho]]</f>
        <v>0</v>
      </c>
      <c r="M126" s="26">
        <v>996</v>
      </c>
      <c r="N126" s="31">
        <f>Tabla2[[#This Row],[Existencia]]/Tabla2[[#This Row],[Consumo de Despacho]]</f>
        <v>1.7412587412587399</v>
      </c>
      <c r="O126" s="32">
        <v>572</v>
      </c>
      <c r="P126" s="31">
        <f>Tabla2[[#This Row],[Primer Pedido calculado el 30.07.2024]]/Tabla2[[#This Row],[Consumo de Despacho]]</f>
        <v>1</v>
      </c>
      <c r="Q126" s="35">
        <f>SUM(Tabla2[[#This Row],[Alcance (en meses)]]+Tabla2[[#This Row],[Alcance (en meses)2]]+Tabla2[[#This Row],[Alcance (en meses)3]]+Tabla2[[#This Row],[Alcance del Pedido]])</f>
        <v>13.309440559440599</v>
      </c>
      <c r="R126" s="37" t="s">
        <v>37</v>
      </c>
      <c r="S126" s="37" t="s">
        <v>40</v>
      </c>
      <c r="T126" s="9" t="s">
        <v>71</v>
      </c>
    </row>
    <row r="127" spans="1:20" ht="16.75" customHeight="1">
      <c r="A127" s="20">
        <v>122</v>
      </c>
      <c r="B127" s="21">
        <v>103057101</v>
      </c>
      <c r="C127" s="27">
        <v>10187</v>
      </c>
      <c r="D127" s="23" t="s">
        <v>166</v>
      </c>
      <c r="E127" s="24">
        <v>78534</v>
      </c>
      <c r="F127" s="25">
        <v>1.62</v>
      </c>
      <c r="G127" s="25">
        <f t="shared" si="2"/>
        <v>127225.08</v>
      </c>
      <c r="H127" s="26">
        <v>4363</v>
      </c>
      <c r="I127" s="26">
        <v>48804</v>
      </c>
      <c r="J127" s="31">
        <f>Tabla2[[#This Row],[Saldos pendientes del contrato]]/Tabla2[[#This Row],[Consumo de Despacho]]</f>
        <v>11.1858812743525</v>
      </c>
      <c r="K127" s="26">
        <v>0</v>
      </c>
      <c r="L127" s="31">
        <f>Tabla2[[#This Row],[Manos del proveedor]]/Tabla2[[#This Row],[Consumo de Despacho]]</f>
        <v>0</v>
      </c>
      <c r="M127" s="26">
        <v>13668</v>
      </c>
      <c r="N127" s="31">
        <f>Tabla2[[#This Row],[Existencia]]/Tabla2[[#This Row],[Consumo de Despacho]]</f>
        <v>3.1327068530827402</v>
      </c>
      <c r="O127" s="32">
        <v>4400</v>
      </c>
      <c r="P127" s="31">
        <f>Tabla2[[#This Row],[Primer Pedido calculado el 30.07.2024]]/Tabla2[[#This Row],[Consumo de Despacho]]</f>
        <v>1.0084804033921599</v>
      </c>
      <c r="Q127" s="35">
        <f>SUM(Tabla2[[#This Row],[Alcance (en meses)]]+Tabla2[[#This Row],[Alcance (en meses)2]]+Tabla2[[#This Row],[Alcance (en meses)3]]+Tabla2[[#This Row],[Alcance del Pedido]])</f>
        <v>15.3270685308274</v>
      </c>
      <c r="R127" s="37" t="s">
        <v>49</v>
      </c>
      <c r="S127" s="37" t="s">
        <v>25</v>
      </c>
      <c r="T127" s="9" t="s">
        <v>41</v>
      </c>
    </row>
    <row r="128" spans="1:20" ht="16.75" customHeight="1">
      <c r="A128" s="20">
        <v>123</v>
      </c>
      <c r="B128" s="21">
        <v>101093401</v>
      </c>
      <c r="C128" s="22">
        <v>12177</v>
      </c>
      <c r="D128" s="23" t="s">
        <v>167</v>
      </c>
      <c r="E128" s="24">
        <v>17532180</v>
      </c>
      <c r="F128" s="25">
        <v>7.0000000000000007E-2</v>
      </c>
      <c r="G128" s="25">
        <f t="shared" si="2"/>
        <v>1227252.6000000001</v>
      </c>
      <c r="H128" s="26">
        <v>1871110</v>
      </c>
      <c r="I128" s="26">
        <v>27915700</v>
      </c>
      <c r="J128" s="31">
        <f>Tabla2[[#This Row],[Saldos pendientes del contrato]]/Tabla2[[#This Row],[Consumo de Despacho]]</f>
        <v>14.919325961595</v>
      </c>
      <c r="K128" s="26">
        <v>0</v>
      </c>
      <c r="L128" s="31">
        <f>Tabla2[[#This Row],[Manos del proveedor]]/Tabla2[[#This Row],[Consumo de Despacho]]</f>
        <v>0</v>
      </c>
      <c r="M128" s="26">
        <v>1355250</v>
      </c>
      <c r="N128" s="31">
        <f>Tabla2[[#This Row],[Existencia]]/Tabla2[[#This Row],[Consumo de Despacho]]</f>
        <v>0.72430268664054998</v>
      </c>
      <c r="O128" s="32">
        <v>974010</v>
      </c>
      <c r="P128" s="31">
        <f>Tabla2[[#This Row],[Primer Pedido calculado el 30.07.2024]]/Tabla2[[#This Row],[Consumo de Despacho]]</f>
        <v>0.52055197182421098</v>
      </c>
      <c r="Q128" s="35">
        <f>SUM(Tabla2[[#This Row],[Alcance (en meses)]]+Tabla2[[#This Row],[Alcance (en meses)2]]+Tabla2[[#This Row],[Alcance (en meses)3]]+Tabla2[[#This Row],[Alcance del Pedido]])</f>
        <v>16.1641806200597</v>
      </c>
      <c r="R128" s="37" t="s">
        <v>31</v>
      </c>
      <c r="S128" s="37" t="s">
        <v>25</v>
      </c>
      <c r="T128" s="9" t="s">
        <v>29</v>
      </c>
    </row>
    <row r="129" spans="1:20" ht="16.75" customHeight="1">
      <c r="A129" s="20">
        <v>124</v>
      </c>
      <c r="B129" s="21">
        <v>101096601</v>
      </c>
      <c r="C129" s="22">
        <v>104341</v>
      </c>
      <c r="D129" s="23" t="s">
        <v>168</v>
      </c>
      <c r="E129" s="24">
        <v>89928</v>
      </c>
      <c r="F129" s="25">
        <v>0.2</v>
      </c>
      <c r="G129" s="25">
        <f t="shared" si="2"/>
        <v>17985.599999999999</v>
      </c>
      <c r="H129" s="26">
        <v>4996</v>
      </c>
      <c r="I129" s="26">
        <v>34344</v>
      </c>
      <c r="J129" s="31">
        <f>Tabla2[[#This Row],[Saldos pendientes del contrato]]/Tabla2[[#This Row],[Consumo de Despacho]]</f>
        <v>6.8742994395516401</v>
      </c>
      <c r="K129" s="26">
        <v>0</v>
      </c>
      <c r="L129" s="31">
        <f>Tabla2[[#This Row],[Manos del proveedor]]/Tabla2[[#This Row],[Consumo de Despacho]]</f>
        <v>0</v>
      </c>
      <c r="M129" s="26">
        <v>1848</v>
      </c>
      <c r="N129" s="31">
        <f>Tabla2[[#This Row],[Existencia]]/Tabla2[[#This Row],[Consumo de Despacho]]</f>
        <v>0.36989591673338701</v>
      </c>
      <c r="O129" s="32">
        <v>4996</v>
      </c>
      <c r="P129" s="31">
        <f>Tabla2[[#This Row],[Primer Pedido calculado el 30.07.2024]]/Tabla2[[#This Row],[Consumo de Despacho]]</f>
        <v>1</v>
      </c>
      <c r="Q129" s="35">
        <f>SUM(Tabla2[[#This Row],[Alcance (en meses)]]+Tabla2[[#This Row],[Alcance (en meses)2]]+Tabla2[[#This Row],[Alcance (en meses)3]]+Tabla2[[#This Row],[Alcance del Pedido]])</f>
        <v>8.2441953562850294</v>
      </c>
      <c r="R129" s="37" t="s">
        <v>31</v>
      </c>
      <c r="S129" s="37" t="s">
        <v>25</v>
      </c>
      <c r="T129" s="9" t="s">
        <v>29</v>
      </c>
    </row>
    <row r="130" spans="1:20" ht="16.75" customHeight="1">
      <c r="A130" s="20">
        <v>125</v>
      </c>
      <c r="B130" s="21">
        <v>102037201</v>
      </c>
      <c r="C130" s="22">
        <v>10139</v>
      </c>
      <c r="D130" s="23" t="s">
        <v>169</v>
      </c>
      <c r="E130" s="24">
        <v>10386</v>
      </c>
      <c r="F130" s="25">
        <v>3.14</v>
      </c>
      <c r="G130" s="25">
        <f t="shared" si="2"/>
        <v>32612.04</v>
      </c>
      <c r="H130" s="26">
        <v>577</v>
      </c>
      <c r="I130" s="26">
        <v>2768</v>
      </c>
      <c r="J130" s="31">
        <f>Tabla2[[#This Row],[Saldos pendientes del contrato]]/Tabla2[[#This Row],[Consumo de Despacho]]</f>
        <v>4.7972270363951504</v>
      </c>
      <c r="K130" s="26">
        <v>2800</v>
      </c>
      <c r="L130" s="31">
        <f>Tabla2[[#This Row],[Manos del proveedor]]/Tabla2[[#This Row],[Consumo de Despacho]]</f>
        <v>4.8526863084922001</v>
      </c>
      <c r="M130" s="26">
        <v>0</v>
      </c>
      <c r="N130" s="31">
        <f>Tabla2[[#This Row],[Existencia]]/Tabla2[[#This Row],[Consumo de Despacho]]</f>
        <v>0</v>
      </c>
      <c r="O130" s="32">
        <v>1700</v>
      </c>
      <c r="P130" s="31">
        <f>Tabla2[[#This Row],[Primer Pedido calculado el 30.07.2024]]/Tabla2[[#This Row],[Consumo de Despacho]]</f>
        <v>2.9462738301559801</v>
      </c>
      <c r="Q130" s="35">
        <f>SUM(Tabla2[[#This Row],[Alcance (en meses)]]+Tabla2[[#This Row],[Alcance (en meses)2]]+Tabla2[[#This Row],[Alcance (en meses)3]]+Tabla2[[#This Row],[Alcance del Pedido]])</f>
        <v>12.596187175043299</v>
      </c>
      <c r="R130" s="37" t="s">
        <v>34</v>
      </c>
      <c r="S130" s="37" t="s">
        <v>25</v>
      </c>
      <c r="T130" s="9" t="s">
        <v>35</v>
      </c>
    </row>
    <row r="131" spans="1:20" ht="16.75" customHeight="1">
      <c r="A131" s="20">
        <v>126</v>
      </c>
      <c r="B131" s="21">
        <v>104013601</v>
      </c>
      <c r="C131" s="22">
        <v>104356</v>
      </c>
      <c r="D131" s="23" t="s">
        <v>170</v>
      </c>
      <c r="E131" s="24">
        <v>438228</v>
      </c>
      <c r="F131" s="25">
        <v>0.45</v>
      </c>
      <c r="G131" s="25">
        <f t="shared" si="2"/>
        <v>197202.6</v>
      </c>
      <c r="H131" s="26">
        <v>24346</v>
      </c>
      <c r="I131" s="26">
        <v>0</v>
      </c>
      <c r="J131" s="31">
        <f>Tabla2[[#This Row],[Saldos pendientes del contrato]]/Tabla2[[#This Row],[Consumo de Despacho]]</f>
        <v>0</v>
      </c>
      <c r="K131" s="26">
        <v>0</v>
      </c>
      <c r="L131" s="31">
        <f>Tabla2[[#This Row],[Manos del proveedor]]/Tabla2[[#This Row],[Consumo de Despacho]]</f>
        <v>0</v>
      </c>
      <c r="M131" s="26">
        <v>127960</v>
      </c>
      <c r="N131" s="31">
        <f>Tabla2[[#This Row],[Existencia]]/Tabla2[[#This Row],[Consumo de Despacho]]</f>
        <v>5.2558941920643996</v>
      </c>
      <c r="O131" s="32">
        <v>97384</v>
      </c>
      <c r="P131" s="31">
        <f>Tabla2[[#This Row],[Primer Pedido calculado el 30.07.2024]]/Tabla2[[#This Row],[Consumo de Despacho]]</f>
        <v>4</v>
      </c>
      <c r="Q131" s="35">
        <f>SUM(Tabla2[[#This Row],[Alcance (en meses)]]+Tabla2[[#This Row],[Alcance (en meses)2]]+Tabla2[[#This Row],[Alcance (en meses)3]]+Tabla2[[#This Row],[Alcance del Pedido]])</f>
        <v>9.2558941920643996</v>
      </c>
      <c r="R131" s="37" t="s">
        <v>37</v>
      </c>
      <c r="S131" s="37" t="s">
        <v>25</v>
      </c>
      <c r="T131" s="9" t="s">
        <v>58</v>
      </c>
    </row>
    <row r="132" spans="1:20" ht="16.75" customHeight="1">
      <c r="A132" s="20">
        <v>127</v>
      </c>
      <c r="B132" s="21">
        <v>102090801</v>
      </c>
      <c r="C132" s="22">
        <v>11963</v>
      </c>
      <c r="D132" s="23" t="s">
        <v>171</v>
      </c>
      <c r="E132" s="24">
        <v>27486</v>
      </c>
      <c r="F132" s="25">
        <v>9.34</v>
      </c>
      <c r="G132" s="25">
        <f t="shared" si="2"/>
        <v>256719.24</v>
      </c>
      <c r="H132" s="26">
        <v>1527</v>
      </c>
      <c r="I132" s="26">
        <v>1000</v>
      </c>
      <c r="J132" s="31">
        <f>Tabla2[[#This Row],[Saldos pendientes del contrato]]/Tabla2[[#This Row],[Consumo de Despacho]]</f>
        <v>0.65487884741322899</v>
      </c>
      <c r="K132" s="26">
        <v>0</v>
      </c>
      <c r="L132" s="31">
        <f>Tabla2[[#This Row],[Manos del proveedor]]/Tabla2[[#This Row],[Consumo de Despacho]]</f>
        <v>0</v>
      </c>
      <c r="M132" s="26">
        <v>12197</v>
      </c>
      <c r="N132" s="31">
        <f>Tabla2[[#This Row],[Existencia]]/Tabla2[[#This Row],[Consumo de Despacho]]</f>
        <v>7.9875573018991499</v>
      </c>
      <c r="O132" s="32">
        <v>1527</v>
      </c>
      <c r="P132" s="31">
        <f>Tabla2[[#This Row],[Primer Pedido calculado el 30.07.2024]]/Tabla2[[#This Row],[Consumo de Despacho]]</f>
        <v>1</v>
      </c>
      <c r="Q132" s="35">
        <f>SUM(Tabla2[[#This Row],[Alcance (en meses)]]+Tabla2[[#This Row],[Alcance (en meses)2]]+Tabla2[[#This Row],[Alcance (en meses)3]]+Tabla2[[#This Row],[Alcance del Pedido]])</f>
        <v>9.6424361493123794</v>
      </c>
      <c r="R132" s="37" t="s">
        <v>37</v>
      </c>
      <c r="S132" s="37" t="s">
        <v>25</v>
      </c>
      <c r="T132" s="9" t="s">
        <v>44</v>
      </c>
    </row>
    <row r="133" spans="1:20" ht="16.75" customHeight="1">
      <c r="A133" s="20">
        <v>128</v>
      </c>
      <c r="B133" s="21">
        <v>103025201</v>
      </c>
      <c r="C133" s="22">
        <v>10898</v>
      </c>
      <c r="D133" s="23" t="s">
        <v>172</v>
      </c>
      <c r="E133" s="24">
        <v>639738</v>
      </c>
      <c r="F133" s="25">
        <v>0.53</v>
      </c>
      <c r="G133" s="25">
        <f t="shared" si="2"/>
        <v>339061.14</v>
      </c>
      <c r="H133" s="26">
        <v>35541</v>
      </c>
      <c r="I133" s="26">
        <v>92744</v>
      </c>
      <c r="J133" s="31">
        <f>Tabla2[[#This Row],[Saldos pendientes del contrato]]/Tabla2[[#This Row],[Consumo de Despacho]]</f>
        <v>2.6094932613038502</v>
      </c>
      <c r="K133" s="26">
        <v>0</v>
      </c>
      <c r="L133" s="31">
        <f>Tabla2[[#This Row],[Manos del proveedor]]/Tabla2[[#This Row],[Consumo de Despacho]]</f>
        <v>0</v>
      </c>
      <c r="M133" s="26">
        <v>284698</v>
      </c>
      <c r="N133" s="31">
        <f>Tabla2[[#This Row],[Existencia]]/Tabla2[[#This Row],[Consumo de Despacho]]</f>
        <v>8.0104105118032702</v>
      </c>
      <c r="O133" s="32">
        <v>35600</v>
      </c>
      <c r="P133" s="31">
        <f>Tabla2[[#This Row],[Primer Pedido calculado el 30.07.2024]]/Tabla2[[#This Row],[Consumo de Despacho]]</f>
        <v>1.00166005458485</v>
      </c>
      <c r="Q133" s="35">
        <f>SUM(Tabla2[[#This Row],[Alcance (en meses)]]+Tabla2[[#This Row],[Alcance (en meses)2]]+Tabla2[[#This Row],[Alcance (en meses)3]]+Tabla2[[#This Row],[Alcance del Pedido]])</f>
        <v>11.621563827692</v>
      </c>
      <c r="R133" s="37" t="s">
        <v>49</v>
      </c>
      <c r="S133" s="37" t="s">
        <v>25</v>
      </c>
      <c r="T133" s="9" t="s">
        <v>44</v>
      </c>
    </row>
    <row r="134" spans="1:20" ht="16.75" customHeight="1">
      <c r="A134" s="20">
        <v>129</v>
      </c>
      <c r="B134" s="21">
        <v>101090101</v>
      </c>
      <c r="C134" s="22">
        <v>10451</v>
      </c>
      <c r="D134" s="28" t="s">
        <v>173</v>
      </c>
      <c r="E134" s="24">
        <v>17280</v>
      </c>
      <c r="F134" s="25">
        <v>0.15</v>
      </c>
      <c r="G134" s="25">
        <f t="shared" si="2"/>
        <v>2592</v>
      </c>
      <c r="H134" s="26">
        <v>960</v>
      </c>
      <c r="I134" s="26">
        <v>199961</v>
      </c>
      <c r="J134" s="31">
        <f>Tabla2[[#This Row],[Saldos pendientes del contrato]]/Tabla2[[#This Row],[Consumo de Despacho]]</f>
        <v>208.292708333333</v>
      </c>
      <c r="K134" s="26">
        <v>0</v>
      </c>
      <c r="L134" s="31">
        <f>Tabla2[[#This Row],[Manos del proveedor]]/Tabla2[[#This Row],[Consumo de Despacho]]</f>
        <v>0</v>
      </c>
      <c r="M134" s="26">
        <v>5040</v>
      </c>
      <c r="N134" s="31">
        <f>Tabla2[[#This Row],[Existencia]]/Tabla2[[#This Row],[Consumo de Despacho]]</f>
        <v>5.25</v>
      </c>
      <c r="O134" s="32">
        <v>960</v>
      </c>
      <c r="P134" s="31">
        <f>Tabla2[[#This Row],[Primer Pedido calculado el 30.07.2024]]/Tabla2[[#This Row],[Consumo de Despacho]]</f>
        <v>1</v>
      </c>
      <c r="Q134" s="35">
        <f>SUM(Tabla2[[#This Row],[Alcance (en meses)]]+Tabla2[[#This Row],[Alcance (en meses)2]]+Tabla2[[#This Row],[Alcance (en meses)3]]+Tabla2[[#This Row],[Alcance del Pedido]])</f>
        <v>214.542708333333</v>
      </c>
      <c r="R134" s="37" t="s">
        <v>67</v>
      </c>
      <c r="S134" s="37" t="s">
        <v>68</v>
      </c>
      <c r="T134" s="9" t="s">
        <v>58</v>
      </c>
    </row>
    <row r="135" spans="1:20" ht="16.75" customHeight="1">
      <c r="A135" s="20">
        <v>130</v>
      </c>
      <c r="B135" s="21">
        <v>102074001</v>
      </c>
      <c r="C135" s="22">
        <v>10151</v>
      </c>
      <c r="D135" s="23" t="s">
        <v>174</v>
      </c>
      <c r="E135" s="24">
        <v>2700</v>
      </c>
      <c r="F135" s="25">
        <v>4.7</v>
      </c>
      <c r="G135" s="25">
        <f t="shared" si="2"/>
        <v>12690</v>
      </c>
      <c r="H135" s="26">
        <v>150</v>
      </c>
      <c r="I135" s="26">
        <v>0</v>
      </c>
      <c r="J135" s="31">
        <f>Tabla2[[#This Row],[Saldos pendientes del contrato]]/Tabla2[[#This Row],[Consumo de Despacho]]</f>
        <v>0</v>
      </c>
      <c r="K135" s="26">
        <v>0</v>
      </c>
      <c r="L135" s="31">
        <f>Tabla2[[#This Row],[Manos del proveedor]]/Tabla2[[#This Row],[Consumo de Despacho]]</f>
        <v>0</v>
      </c>
      <c r="M135" s="26">
        <v>0</v>
      </c>
      <c r="N135" s="31">
        <f>Tabla2[[#This Row],[Existencia]]/Tabla2[[#This Row],[Consumo de Despacho]]</f>
        <v>0</v>
      </c>
      <c r="O135" s="32">
        <v>750</v>
      </c>
      <c r="P135" s="31">
        <f>Tabla2[[#This Row],[Primer Pedido calculado el 30.07.2024]]/Tabla2[[#This Row],[Consumo de Despacho]]</f>
        <v>5</v>
      </c>
      <c r="Q135" s="35">
        <f>SUM(Tabla2[[#This Row],[Alcance (en meses)]]+Tabla2[[#This Row],[Alcance (en meses)2]]+Tabla2[[#This Row],[Alcance (en meses)3]]+Tabla2[[#This Row],[Alcance del Pedido]])</f>
        <v>5</v>
      </c>
      <c r="R135" s="37" t="s">
        <v>28</v>
      </c>
      <c r="S135" s="37" t="s">
        <v>63</v>
      </c>
      <c r="T135" s="9" t="s">
        <v>35</v>
      </c>
    </row>
    <row r="136" spans="1:20" ht="16.75" customHeight="1">
      <c r="A136" s="20">
        <v>131</v>
      </c>
      <c r="B136" s="21">
        <v>102079501</v>
      </c>
      <c r="C136" s="22">
        <v>10636</v>
      </c>
      <c r="D136" s="23" t="s">
        <v>175</v>
      </c>
      <c r="E136" s="24">
        <v>63756</v>
      </c>
      <c r="F136" s="25">
        <v>0.86</v>
      </c>
      <c r="G136" s="25">
        <f t="shared" si="2"/>
        <v>54830.16</v>
      </c>
      <c r="H136" s="26">
        <v>3542</v>
      </c>
      <c r="I136" s="26">
        <v>12627</v>
      </c>
      <c r="J136" s="31">
        <f>Tabla2[[#This Row],[Saldos pendientes del contrato]]/Tabla2[[#This Row],[Consumo de Despacho]]</f>
        <v>3.5649350649350602</v>
      </c>
      <c r="K136" s="26">
        <v>0</v>
      </c>
      <c r="L136" s="31">
        <f>Tabla2[[#This Row],[Manos del proveedor]]/Tabla2[[#This Row],[Consumo de Despacho]]</f>
        <v>0</v>
      </c>
      <c r="M136" s="26">
        <v>10249</v>
      </c>
      <c r="N136" s="31">
        <f>Tabla2[[#This Row],[Existencia]]/Tabla2[[#This Row],[Consumo de Despacho]]</f>
        <v>2.89356295878035</v>
      </c>
      <c r="O136" s="32">
        <v>14168</v>
      </c>
      <c r="P136" s="31">
        <f>Tabla2[[#This Row],[Primer Pedido calculado el 30.07.2024]]/Tabla2[[#This Row],[Consumo de Despacho]]</f>
        <v>4</v>
      </c>
      <c r="Q136" s="35">
        <f>SUM(Tabla2[[#This Row],[Alcance (en meses)]]+Tabla2[[#This Row],[Alcance (en meses)2]]+Tabla2[[#This Row],[Alcance (en meses)3]]+Tabla2[[#This Row],[Alcance del Pedido]])</f>
        <v>10.4584980237154</v>
      </c>
      <c r="R136" s="37" t="s">
        <v>37</v>
      </c>
      <c r="S136" s="37" t="s">
        <v>25</v>
      </c>
      <c r="T136" s="9" t="s">
        <v>26</v>
      </c>
    </row>
    <row r="137" spans="1:20" ht="16.75" customHeight="1">
      <c r="A137" s="20">
        <v>132</v>
      </c>
      <c r="B137" s="21">
        <v>102093601</v>
      </c>
      <c r="C137" s="22">
        <v>11841</v>
      </c>
      <c r="D137" s="23" t="s">
        <v>176</v>
      </c>
      <c r="E137" s="24">
        <v>450</v>
      </c>
      <c r="F137" s="25">
        <v>626.5</v>
      </c>
      <c r="G137" s="25">
        <f t="shared" si="2"/>
        <v>281925</v>
      </c>
      <c r="H137" s="26">
        <v>25</v>
      </c>
      <c r="I137" s="26">
        <v>498</v>
      </c>
      <c r="J137" s="31">
        <f>Tabla2[[#This Row],[Saldos pendientes del contrato]]/Tabla2[[#This Row],[Consumo de Despacho]]</f>
        <v>19.920000000000002</v>
      </c>
      <c r="K137" s="26">
        <v>0</v>
      </c>
      <c r="L137" s="31">
        <f>Tabla2[[#This Row],[Manos del proveedor]]/Tabla2[[#This Row],[Consumo de Despacho]]</f>
        <v>0</v>
      </c>
      <c r="M137" s="26">
        <v>88</v>
      </c>
      <c r="N137" s="31">
        <f>Tabla2[[#This Row],[Existencia]]/Tabla2[[#This Row],[Consumo de Despacho]]</f>
        <v>3.52</v>
      </c>
      <c r="O137" s="32">
        <v>25</v>
      </c>
      <c r="P137" s="31">
        <f>Tabla2[[#This Row],[Primer Pedido calculado el 30.07.2024]]/Tabla2[[#This Row],[Consumo de Despacho]]</f>
        <v>1</v>
      </c>
      <c r="Q137" s="35">
        <f>SUM(Tabla2[[#This Row],[Alcance (en meses)]]+Tabla2[[#This Row],[Alcance (en meses)2]]+Tabla2[[#This Row],[Alcance (en meses)3]]+Tabla2[[#This Row],[Alcance del Pedido]])</f>
        <v>24.44</v>
      </c>
      <c r="R137" s="37" t="s">
        <v>67</v>
      </c>
      <c r="S137" s="37" t="s">
        <v>81</v>
      </c>
      <c r="T137" s="9" t="s">
        <v>41</v>
      </c>
    </row>
    <row r="138" spans="1:20" ht="16.75" customHeight="1">
      <c r="A138" s="20">
        <v>133</v>
      </c>
      <c r="B138" s="21">
        <v>102094901</v>
      </c>
      <c r="C138" s="22">
        <v>10154</v>
      </c>
      <c r="D138" s="23" t="s">
        <v>177</v>
      </c>
      <c r="E138" s="24">
        <v>22500</v>
      </c>
      <c r="F138" s="25">
        <v>2.0299999999999998</v>
      </c>
      <c r="G138" s="25">
        <f t="shared" si="2"/>
        <v>45675</v>
      </c>
      <c r="H138" s="26">
        <v>1250</v>
      </c>
      <c r="I138" s="26">
        <v>0</v>
      </c>
      <c r="J138" s="31">
        <f>Tabla2[[#This Row],[Saldos pendientes del contrato]]/Tabla2[[#This Row],[Consumo de Despacho]]</f>
        <v>0</v>
      </c>
      <c r="K138" s="26">
        <v>0</v>
      </c>
      <c r="L138" s="31">
        <f>Tabla2[[#This Row],[Manos del proveedor]]/Tabla2[[#This Row],[Consumo de Despacho]]</f>
        <v>0</v>
      </c>
      <c r="M138" s="26">
        <v>0</v>
      </c>
      <c r="N138" s="31">
        <f>Tabla2[[#This Row],[Existencia]]/Tabla2[[#This Row],[Consumo de Despacho]]</f>
        <v>0</v>
      </c>
      <c r="O138" s="32">
        <v>7500</v>
      </c>
      <c r="P138" s="31">
        <f>Tabla2[[#This Row],[Primer Pedido calculado el 30.07.2024]]/Tabla2[[#This Row],[Consumo de Despacho]]</f>
        <v>6</v>
      </c>
      <c r="Q138" s="35">
        <f>SUM(Tabla2[[#This Row],[Alcance (en meses)]]+Tabla2[[#This Row],[Alcance (en meses)2]]+Tabla2[[#This Row],[Alcance (en meses)3]]+Tabla2[[#This Row],[Alcance del Pedido]])</f>
        <v>6</v>
      </c>
      <c r="R138" s="37" t="s">
        <v>37</v>
      </c>
      <c r="S138" s="37" t="s">
        <v>25</v>
      </c>
      <c r="T138" s="9" t="s">
        <v>35</v>
      </c>
    </row>
    <row r="139" spans="1:20" ht="16.75" customHeight="1">
      <c r="A139" s="20">
        <v>134</v>
      </c>
      <c r="B139" s="21">
        <v>101093501</v>
      </c>
      <c r="C139" s="22">
        <v>11509</v>
      </c>
      <c r="D139" s="23" t="s">
        <v>178</v>
      </c>
      <c r="E139" s="24">
        <v>47430</v>
      </c>
      <c r="F139" s="25">
        <v>7.12</v>
      </c>
      <c r="G139" s="25">
        <f t="shared" si="2"/>
        <v>337701.6</v>
      </c>
      <c r="H139" s="26">
        <v>2635</v>
      </c>
      <c r="I139" s="26">
        <v>9290</v>
      </c>
      <c r="J139" s="31">
        <f>Tabla2[[#This Row],[Saldos pendientes del contrato]]/Tabla2[[#This Row],[Consumo de Despacho]]</f>
        <v>3.5256166982922199</v>
      </c>
      <c r="K139" s="26">
        <v>0</v>
      </c>
      <c r="L139" s="31">
        <f>Tabla2[[#This Row],[Manos del proveedor]]/Tabla2[[#This Row],[Consumo de Despacho]]</f>
        <v>0</v>
      </c>
      <c r="M139" s="26">
        <v>6720</v>
      </c>
      <c r="N139" s="31">
        <f>Tabla2[[#This Row],[Existencia]]/Tabla2[[#This Row],[Consumo de Despacho]]</f>
        <v>2.5502846299810198</v>
      </c>
      <c r="O139" s="32">
        <v>2635</v>
      </c>
      <c r="P139" s="31">
        <f>Tabla2[[#This Row],[Primer Pedido calculado el 30.07.2024]]/Tabla2[[#This Row],[Consumo de Despacho]]</f>
        <v>1</v>
      </c>
      <c r="Q139" s="35">
        <f>SUM(Tabla2[[#This Row],[Alcance (en meses)]]+Tabla2[[#This Row],[Alcance (en meses)2]]+Tabla2[[#This Row],[Alcance (en meses)3]]+Tabla2[[#This Row],[Alcance del Pedido]])</f>
        <v>7.0759013282732504</v>
      </c>
      <c r="R139" s="37" t="s">
        <v>31</v>
      </c>
      <c r="S139" s="37" t="s">
        <v>25</v>
      </c>
      <c r="T139" s="9" t="s">
        <v>26</v>
      </c>
    </row>
    <row r="140" spans="1:20" ht="16.75" customHeight="1">
      <c r="A140" s="20">
        <v>135</v>
      </c>
      <c r="B140" s="21">
        <v>102092601</v>
      </c>
      <c r="C140" s="22">
        <v>11607</v>
      </c>
      <c r="D140" s="23" t="s">
        <v>179</v>
      </c>
      <c r="E140" s="24">
        <v>35208</v>
      </c>
      <c r="F140" s="25">
        <v>7.55</v>
      </c>
      <c r="G140" s="25">
        <f t="shared" si="2"/>
        <v>265820.40000000002</v>
      </c>
      <c r="H140" s="26">
        <v>1956</v>
      </c>
      <c r="I140" s="26">
        <v>5135</v>
      </c>
      <c r="J140" s="31">
        <f>Tabla2[[#This Row],[Saldos pendientes del contrato]]/Tabla2[[#This Row],[Consumo de Despacho]]</f>
        <v>2.62525562372188</v>
      </c>
      <c r="K140" s="26">
        <v>0</v>
      </c>
      <c r="L140" s="31">
        <f>Tabla2[[#This Row],[Manos del proveedor]]/Tabla2[[#This Row],[Consumo de Despacho]]</f>
        <v>0</v>
      </c>
      <c r="M140" s="26">
        <v>11495</v>
      </c>
      <c r="N140" s="31">
        <f>Tabla2[[#This Row],[Existencia]]/Tabla2[[#This Row],[Consumo de Despacho]]</f>
        <v>5.8767893660531696</v>
      </c>
      <c r="O140" s="32">
        <v>7824</v>
      </c>
      <c r="P140" s="31">
        <f>Tabla2[[#This Row],[Primer Pedido calculado el 30.07.2024]]/Tabla2[[#This Row],[Consumo de Despacho]]</f>
        <v>4</v>
      </c>
      <c r="Q140" s="35">
        <f>SUM(Tabla2[[#This Row],[Alcance (en meses)]]+Tabla2[[#This Row],[Alcance (en meses)2]]+Tabla2[[#This Row],[Alcance (en meses)3]]+Tabla2[[#This Row],[Alcance del Pedido]])</f>
        <v>12.502044989775101</v>
      </c>
      <c r="R140" s="37" t="s">
        <v>37</v>
      </c>
      <c r="S140" s="37" t="s">
        <v>25</v>
      </c>
      <c r="T140" s="9" t="s">
        <v>58</v>
      </c>
    </row>
    <row r="141" spans="1:20" ht="16.75" customHeight="1">
      <c r="A141" s="20">
        <v>136</v>
      </c>
      <c r="B141" s="21">
        <v>101034901</v>
      </c>
      <c r="C141" s="22">
        <v>10483</v>
      </c>
      <c r="D141" s="23" t="s">
        <v>180</v>
      </c>
      <c r="E141" s="24">
        <v>1200006</v>
      </c>
      <c r="F141" s="25">
        <v>0.05</v>
      </c>
      <c r="G141" s="25">
        <f t="shared" si="2"/>
        <v>60000.3</v>
      </c>
      <c r="H141" s="26">
        <v>66667</v>
      </c>
      <c r="I141" s="26">
        <v>0</v>
      </c>
      <c r="J141" s="31">
        <f>Tabla2[[#This Row],[Saldos pendientes del contrato]]/Tabla2[[#This Row],[Consumo de Despacho]]</f>
        <v>0</v>
      </c>
      <c r="K141" s="26">
        <v>0</v>
      </c>
      <c r="L141" s="31">
        <f>Tabla2[[#This Row],[Manos del proveedor]]/Tabla2[[#This Row],[Consumo de Despacho]]</f>
        <v>0</v>
      </c>
      <c r="M141" s="26">
        <v>0</v>
      </c>
      <c r="N141" s="31">
        <f>Tabla2[[#This Row],[Existencia]]/Tabla2[[#This Row],[Consumo de Despacho]]</f>
        <v>0</v>
      </c>
      <c r="O141" s="32">
        <v>400002</v>
      </c>
      <c r="P141" s="31">
        <f>Tabla2[[#This Row],[Primer Pedido calculado el 30.07.2024]]/Tabla2[[#This Row],[Consumo de Despacho]]</f>
        <v>6</v>
      </c>
      <c r="Q141" s="35">
        <f>SUM(Tabla2[[#This Row],[Alcance (en meses)]]+Tabla2[[#This Row],[Alcance (en meses)2]]+Tabla2[[#This Row],[Alcance (en meses)3]]+Tabla2[[#This Row],[Alcance del Pedido]])</f>
        <v>6</v>
      </c>
      <c r="R141" s="37" t="s">
        <v>31</v>
      </c>
      <c r="S141" s="37" t="s">
        <v>63</v>
      </c>
      <c r="T141" s="9" t="s">
        <v>35</v>
      </c>
    </row>
    <row r="142" spans="1:20" ht="16.75" customHeight="1">
      <c r="A142" s="20">
        <v>137</v>
      </c>
      <c r="B142" s="21">
        <v>101059901</v>
      </c>
      <c r="C142" s="22">
        <v>102431</v>
      </c>
      <c r="D142" s="23" t="s">
        <v>181</v>
      </c>
      <c r="E142" s="24">
        <v>22796460</v>
      </c>
      <c r="F142" s="25">
        <v>0.01</v>
      </c>
      <c r="G142" s="25">
        <f t="shared" ref="G142:G205" si="3">E142*F142</f>
        <v>227964.6</v>
      </c>
      <c r="H142" s="26">
        <v>789108</v>
      </c>
      <c r="I142" s="26">
        <v>8400180</v>
      </c>
      <c r="J142" s="31">
        <f>Tabla2[[#This Row],[Saldos pendientes del contrato]]/Tabla2[[#This Row],[Consumo de Despacho]]</f>
        <v>10.6451588375736</v>
      </c>
      <c r="K142" s="26">
        <v>5700000</v>
      </c>
      <c r="L142" s="31">
        <f>Tabla2[[#This Row],[Manos del proveedor]]/Tabla2[[#This Row],[Consumo de Despacho]]</f>
        <v>7.2233458537994801</v>
      </c>
      <c r="M142" s="26">
        <v>201600</v>
      </c>
      <c r="N142" s="31">
        <f>Tabla2[[#This Row],[Existencia]]/Tabla2[[#This Row],[Consumo de Despacho]]</f>
        <v>0.255478337565961</v>
      </c>
      <c r="O142" s="32">
        <v>300000</v>
      </c>
      <c r="P142" s="31">
        <f>Tabla2[[#This Row],[Primer Pedido calculado el 30.07.2024]]/Tabla2[[#This Row],[Consumo de Despacho]]</f>
        <v>0.38017609756839399</v>
      </c>
      <c r="Q142" s="35">
        <f>SUM(Tabla2[[#This Row],[Alcance (en meses)]]+Tabla2[[#This Row],[Alcance (en meses)2]]+Tabla2[[#This Row],[Alcance (en meses)3]]+Tabla2[[#This Row],[Alcance del Pedido]])</f>
        <v>18.5041591265074</v>
      </c>
      <c r="R142" s="37" t="s">
        <v>24</v>
      </c>
      <c r="S142" s="37" t="s">
        <v>25</v>
      </c>
      <c r="T142" s="9" t="s">
        <v>29</v>
      </c>
    </row>
    <row r="143" spans="1:20" ht="16.75" customHeight="1">
      <c r="A143" s="20">
        <v>138</v>
      </c>
      <c r="B143" s="21">
        <v>102037601</v>
      </c>
      <c r="C143" s="22">
        <v>10283</v>
      </c>
      <c r="D143" s="23" t="s">
        <v>182</v>
      </c>
      <c r="E143" s="24">
        <v>15480</v>
      </c>
      <c r="F143" s="25">
        <v>0.75</v>
      </c>
      <c r="G143" s="25">
        <f t="shared" si="3"/>
        <v>11610</v>
      </c>
      <c r="H143" s="26">
        <v>860</v>
      </c>
      <c r="I143" s="26">
        <v>0</v>
      </c>
      <c r="J143" s="31">
        <f>Tabla2[[#This Row],[Saldos pendientes del contrato]]/Tabla2[[#This Row],[Consumo de Despacho]]</f>
        <v>0</v>
      </c>
      <c r="K143" s="26">
        <v>0</v>
      </c>
      <c r="L143" s="31">
        <f>Tabla2[[#This Row],[Manos del proveedor]]/Tabla2[[#This Row],[Consumo de Despacho]]</f>
        <v>0</v>
      </c>
      <c r="M143" s="26">
        <v>2800</v>
      </c>
      <c r="N143" s="31">
        <f>Tabla2[[#This Row],[Existencia]]/Tabla2[[#This Row],[Consumo de Despacho]]</f>
        <v>3.2558139534883699</v>
      </c>
      <c r="O143" s="32">
        <v>4300</v>
      </c>
      <c r="P143" s="31">
        <f>Tabla2[[#This Row],[Primer Pedido calculado el 30.07.2024]]/Tabla2[[#This Row],[Consumo de Despacho]]</f>
        <v>5</v>
      </c>
      <c r="Q143" s="35">
        <f>SUM(Tabla2[[#This Row],[Alcance (en meses)]]+Tabla2[[#This Row],[Alcance (en meses)2]]+Tabla2[[#This Row],[Alcance (en meses)3]]+Tabla2[[#This Row],[Alcance del Pedido]])</f>
        <v>8.2558139534883708</v>
      </c>
      <c r="R143" s="37" t="s">
        <v>34</v>
      </c>
      <c r="S143" s="37" t="s">
        <v>63</v>
      </c>
      <c r="T143" s="9" t="s">
        <v>41</v>
      </c>
    </row>
    <row r="144" spans="1:20" ht="16.75" customHeight="1">
      <c r="A144" s="20">
        <v>139</v>
      </c>
      <c r="B144" s="21">
        <v>102027801</v>
      </c>
      <c r="C144" s="22">
        <v>10092</v>
      </c>
      <c r="D144" s="23" t="s">
        <v>183</v>
      </c>
      <c r="E144" s="24">
        <v>84600</v>
      </c>
      <c r="F144" s="25">
        <v>2.96</v>
      </c>
      <c r="G144" s="25">
        <f t="shared" si="3"/>
        <v>250416</v>
      </c>
      <c r="H144" s="26">
        <v>4700</v>
      </c>
      <c r="I144" s="26">
        <v>0</v>
      </c>
      <c r="J144" s="31">
        <f>Tabla2[[#This Row],[Saldos pendientes del contrato]]/Tabla2[[#This Row],[Consumo de Despacho]]</f>
        <v>0</v>
      </c>
      <c r="K144" s="26">
        <v>0</v>
      </c>
      <c r="L144" s="31">
        <f>Tabla2[[#This Row],[Manos del proveedor]]/Tabla2[[#This Row],[Consumo de Despacho]]</f>
        <v>0</v>
      </c>
      <c r="M144" s="26">
        <v>849</v>
      </c>
      <c r="N144" s="31">
        <f>Tabla2[[#This Row],[Existencia]]/Tabla2[[#This Row],[Consumo de Despacho]]</f>
        <v>0.18063829787234001</v>
      </c>
      <c r="O144" s="32">
        <v>37000</v>
      </c>
      <c r="P144" s="31">
        <f>Tabla2[[#This Row],[Primer Pedido calculado el 30.07.2024]]/Tabla2[[#This Row],[Consumo de Despacho]]</f>
        <v>7.8723404255319096</v>
      </c>
      <c r="Q144" s="35">
        <f>SUM(Tabla2[[#This Row],[Alcance (en meses)]]+Tabla2[[#This Row],[Alcance (en meses)2]]+Tabla2[[#This Row],[Alcance (en meses)3]]+Tabla2[[#This Row],[Alcance del Pedido]])</f>
        <v>8.0529787234042605</v>
      </c>
      <c r="R144" s="37" t="s">
        <v>34</v>
      </c>
      <c r="S144" s="37" t="s">
        <v>25</v>
      </c>
      <c r="T144" s="9" t="s">
        <v>29</v>
      </c>
    </row>
    <row r="145" spans="1:20" ht="16.75" customHeight="1">
      <c r="A145" s="20">
        <v>140</v>
      </c>
      <c r="B145" s="21">
        <v>104017301</v>
      </c>
      <c r="C145" s="22">
        <v>10881</v>
      </c>
      <c r="D145" s="23" t="s">
        <v>184</v>
      </c>
      <c r="E145" s="24">
        <v>900000</v>
      </c>
      <c r="F145" s="25">
        <v>1.19</v>
      </c>
      <c r="G145" s="25">
        <f t="shared" si="3"/>
        <v>1071000</v>
      </c>
      <c r="H145" s="26">
        <v>50000</v>
      </c>
      <c r="I145" s="26">
        <v>441932</v>
      </c>
      <c r="J145" s="31">
        <f>Tabla2[[#This Row],[Saldos pendientes del contrato]]/Tabla2[[#This Row],[Consumo de Despacho]]</f>
        <v>8.8386399999999998</v>
      </c>
      <c r="K145" s="26">
        <v>0</v>
      </c>
      <c r="L145" s="31">
        <f>Tabla2[[#This Row],[Manos del proveedor]]/Tabla2[[#This Row],[Consumo de Despacho]]</f>
        <v>0</v>
      </c>
      <c r="M145" s="26">
        <v>106623</v>
      </c>
      <c r="N145" s="31">
        <f>Tabla2[[#This Row],[Existencia]]/Tabla2[[#This Row],[Consumo de Despacho]]</f>
        <v>2.13246</v>
      </c>
      <c r="O145" s="32">
        <v>300000</v>
      </c>
      <c r="P145" s="31">
        <f>Tabla2[[#This Row],[Primer Pedido calculado el 30.07.2024]]/Tabla2[[#This Row],[Consumo de Despacho]]</f>
        <v>6</v>
      </c>
      <c r="Q145" s="35">
        <f>SUM(Tabla2[[#This Row],[Alcance (en meses)]]+Tabla2[[#This Row],[Alcance (en meses)2]]+Tabla2[[#This Row],[Alcance (en meses)3]]+Tabla2[[#This Row],[Alcance del Pedido]])</f>
        <v>16.9711</v>
      </c>
      <c r="R145" s="37" t="s">
        <v>67</v>
      </c>
      <c r="S145" s="37" t="s">
        <v>81</v>
      </c>
      <c r="T145" s="9" t="s">
        <v>26</v>
      </c>
    </row>
    <row r="146" spans="1:20" ht="16.75" customHeight="1">
      <c r="A146" s="20">
        <v>141</v>
      </c>
      <c r="B146" s="21">
        <v>102098501</v>
      </c>
      <c r="C146" s="22">
        <v>70029</v>
      </c>
      <c r="D146" s="23" t="s">
        <v>185</v>
      </c>
      <c r="E146" s="24">
        <v>143280</v>
      </c>
      <c r="F146" s="25">
        <v>0.26</v>
      </c>
      <c r="G146" s="25">
        <f t="shared" si="3"/>
        <v>37252.800000000003</v>
      </c>
      <c r="H146" s="26">
        <v>7960</v>
      </c>
      <c r="I146" s="26">
        <v>85728</v>
      </c>
      <c r="J146" s="31">
        <f>Tabla2[[#This Row],[Saldos pendientes del contrato]]/Tabla2[[#This Row],[Consumo de Despacho]]</f>
        <v>10.7698492462312</v>
      </c>
      <c r="K146" s="26">
        <v>0</v>
      </c>
      <c r="L146" s="31">
        <f>Tabla2[[#This Row],[Manos del proveedor]]/Tabla2[[#This Row],[Consumo de Despacho]]</f>
        <v>0</v>
      </c>
      <c r="M146" s="26">
        <v>0</v>
      </c>
      <c r="N146" s="31">
        <f>Tabla2[[#This Row],[Existencia]]/Tabla2[[#This Row],[Consumo de Despacho]]</f>
        <v>0</v>
      </c>
      <c r="O146" s="32">
        <v>7960</v>
      </c>
      <c r="P146" s="31">
        <f>Tabla2[[#This Row],[Primer Pedido calculado el 30.07.2024]]/Tabla2[[#This Row],[Consumo de Despacho]]</f>
        <v>1</v>
      </c>
      <c r="Q146" s="35">
        <f>SUM(Tabla2[[#This Row],[Alcance (en meses)]]+Tabla2[[#This Row],[Alcance (en meses)2]]+Tabla2[[#This Row],[Alcance (en meses)3]]+Tabla2[[#This Row],[Alcance del Pedido]])</f>
        <v>11.7698492462312</v>
      </c>
      <c r="R146" s="37" t="s">
        <v>37</v>
      </c>
      <c r="S146" s="37" t="s">
        <v>25</v>
      </c>
      <c r="T146" s="9" t="s">
        <v>35</v>
      </c>
    </row>
    <row r="147" spans="1:20" ht="16.75" customHeight="1">
      <c r="A147" s="20">
        <v>142</v>
      </c>
      <c r="B147" s="21">
        <v>101043001</v>
      </c>
      <c r="C147" s="22">
        <v>10651</v>
      </c>
      <c r="D147" s="23" t="s">
        <v>186</v>
      </c>
      <c r="E147" s="24">
        <v>19314</v>
      </c>
      <c r="F147" s="25">
        <v>1.64</v>
      </c>
      <c r="G147" s="25">
        <f t="shared" si="3"/>
        <v>31674.959999999999</v>
      </c>
      <c r="H147" s="26">
        <v>1073</v>
      </c>
      <c r="I147" s="26">
        <v>17400</v>
      </c>
      <c r="J147" s="31">
        <f>Tabla2[[#This Row],[Saldos pendientes del contrato]]/Tabla2[[#This Row],[Consumo de Despacho]]</f>
        <v>16.2162162162162</v>
      </c>
      <c r="K147" s="26">
        <v>0</v>
      </c>
      <c r="L147" s="31">
        <f>Tabla2[[#This Row],[Manos del proveedor]]/Tabla2[[#This Row],[Consumo de Despacho]]</f>
        <v>0</v>
      </c>
      <c r="M147" s="26">
        <v>9000</v>
      </c>
      <c r="N147" s="31">
        <f>Tabla2[[#This Row],[Existencia]]/Tabla2[[#This Row],[Consumo de Despacho]]</f>
        <v>8.3876980428704595</v>
      </c>
      <c r="O147" s="32">
        <v>1000</v>
      </c>
      <c r="P147" s="31">
        <f>Tabla2[[#This Row],[Primer Pedido calculado el 30.07.2024]]/Tabla2[[#This Row],[Consumo de Despacho]]</f>
        <v>0.93196644920782901</v>
      </c>
      <c r="Q147" s="35">
        <f>SUM(Tabla2[[#This Row],[Alcance (en meses)]]+Tabla2[[#This Row],[Alcance (en meses)2]]+Tabla2[[#This Row],[Alcance (en meses)3]]+Tabla2[[#This Row],[Alcance del Pedido]])</f>
        <v>25.535880708294499</v>
      </c>
      <c r="R147" s="37" t="s">
        <v>24</v>
      </c>
      <c r="S147" s="37" t="s">
        <v>25</v>
      </c>
      <c r="T147" s="9" t="s">
        <v>44</v>
      </c>
    </row>
    <row r="148" spans="1:20" ht="16.75" customHeight="1">
      <c r="A148" s="20">
        <v>143</v>
      </c>
      <c r="B148" s="21">
        <v>101074801</v>
      </c>
      <c r="C148" s="22">
        <v>10972</v>
      </c>
      <c r="D148" s="23" t="s">
        <v>187</v>
      </c>
      <c r="E148" s="24">
        <v>77220000</v>
      </c>
      <c r="F148" s="25">
        <v>0.02</v>
      </c>
      <c r="G148" s="25">
        <f t="shared" si="3"/>
        <v>1544400</v>
      </c>
      <c r="H148" s="26">
        <v>4290000</v>
      </c>
      <c r="I148" s="26">
        <v>39900050</v>
      </c>
      <c r="J148" s="31">
        <f>Tabla2[[#This Row],[Saldos pendientes del contrato]]/Tabla2[[#This Row],[Consumo de Despacho]]</f>
        <v>9.3007109557109597</v>
      </c>
      <c r="K148" s="26">
        <v>2825250</v>
      </c>
      <c r="L148" s="31">
        <f>Tabla2[[#This Row],[Manos del proveedor]]/Tabla2[[#This Row],[Consumo de Despacho]]</f>
        <v>0.65856643356643396</v>
      </c>
      <c r="M148" s="26">
        <v>4774850</v>
      </c>
      <c r="N148" s="31">
        <f>Tabla2[[#This Row],[Existencia]]/Tabla2[[#This Row],[Consumo de Despacho]]</f>
        <v>1.1130186480186499</v>
      </c>
      <c r="O148" s="32">
        <v>4290000</v>
      </c>
      <c r="P148" s="31">
        <f>Tabla2[[#This Row],[Primer Pedido calculado el 30.07.2024]]/Tabla2[[#This Row],[Consumo de Despacho]]</f>
        <v>1</v>
      </c>
      <c r="Q148" s="35">
        <f>SUM(Tabla2[[#This Row],[Alcance (en meses)]]+Tabla2[[#This Row],[Alcance (en meses)2]]+Tabla2[[#This Row],[Alcance (en meses)3]]+Tabla2[[#This Row],[Alcance del Pedido]])</f>
        <v>12.072296037296001</v>
      </c>
      <c r="R148" s="37" t="s">
        <v>31</v>
      </c>
      <c r="S148" s="37" t="s">
        <v>25</v>
      </c>
      <c r="T148" s="9" t="s">
        <v>71</v>
      </c>
    </row>
    <row r="149" spans="1:20" ht="16.75" customHeight="1">
      <c r="A149" s="20">
        <v>144</v>
      </c>
      <c r="B149" s="21">
        <v>101018401</v>
      </c>
      <c r="C149" s="22">
        <v>10581</v>
      </c>
      <c r="D149" s="23" t="s">
        <v>188</v>
      </c>
      <c r="E149" s="24">
        <v>261054</v>
      </c>
      <c r="F149" s="25">
        <v>0.25</v>
      </c>
      <c r="G149" s="25">
        <f t="shared" si="3"/>
        <v>65263.5</v>
      </c>
      <c r="H149" s="26">
        <v>22151</v>
      </c>
      <c r="I149" s="26">
        <v>242490</v>
      </c>
      <c r="J149" s="31">
        <f>Tabla2[[#This Row],[Saldos pendientes del contrato]]/Tabla2[[#This Row],[Consumo de Despacho]]</f>
        <v>10.947135569500199</v>
      </c>
      <c r="K149" s="26">
        <v>0</v>
      </c>
      <c r="L149" s="31">
        <f>Tabla2[[#This Row],[Manos del proveedor]]/Tabla2[[#This Row],[Consumo de Despacho]]</f>
        <v>0</v>
      </c>
      <c r="M149" s="26">
        <v>59880</v>
      </c>
      <c r="N149" s="31">
        <f>Tabla2[[#This Row],[Existencia]]/Tabla2[[#This Row],[Consumo de Despacho]]</f>
        <v>2.70326396099499</v>
      </c>
      <c r="O149" s="32">
        <v>10000</v>
      </c>
      <c r="P149" s="31">
        <f>Tabla2[[#This Row],[Primer Pedido calculado el 30.07.2024]]/Tabla2[[#This Row],[Consumo de Despacho]]</f>
        <v>0.45144688727371202</v>
      </c>
      <c r="Q149" s="35">
        <f>SUM(Tabla2[[#This Row],[Alcance (en meses)]]+Tabla2[[#This Row],[Alcance (en meses)2]]+Tabla2[[#This Row],[Alcance (en meses)3]]+Tabla2[[#This Row],[Alcance del Pedido]])</f>
        <v>14.101846417769</v>
      </c>
      <c r="R149" s="37" t="s">
        <v>24</v>
      </c>
      <c r="S149" s="37" t="s">
        <v>25</v>
      </c>
      <c r="T149" s="9" t="s">
        <v>26</v>
      </c>
    </row>
    <row r="150" spans="1:20" ht="16.75" customHeight="1">
      <c r="A150" s="20">
        <v>145</v>
      </c>
      <c r="B150" s="21">
        <v>101027201</v>
      </c>
      <c r="C150" s="22">
        <v>10542</v>
      </c>
      <c r="D150" s="23" t="s">
        <v>189</v>
      </c>
      <c r="E150" s="24">
        <v>218124</v>
      </c>
      <c r="F150" s="25">
        <v>0.11</v>
      </c>
      <c r="G150" s="25">
        <f t="shared" si="3"/>
        <v>23993.64</v>
      </c>
      <c r="H150" s="26">
        <v>14245</v>
      </c>
      <c r="I150" s="26">
        <v>101210</v>
      </c>
      <c r="J150" s="31">
        <f>Tabla2[[#This Row],[Saldos pendientes del contrato]]/Tabla2[[#This Row],[Consumo de Despacho]]</f>
        <v>7.1049491049490996</v>
      </c>
      <c r="K150" s="26">
        <v>52470</v>
      </c>
      <c r="L150" s="31">
        <f>Tabla2[[#This Row],[Manos del proveedor]]/Tabla2[[#This Row],[Consumo de Despacho]]</f>
        <v>3.68339768339768</v>
      </c>
      <c r="M150" s="26">
        <v>21420</v>
      </c>
      <c r="N150" s="31">
        <f>Tabla2[[#This Row],[Existencia]]/Tabla2[[#This Row],[Consumo de Despacho]]</f>
        <v>1.5036855036854999</v>
      </c>
      <c r="O150" s="32">
        <v>7000</v>
      </c>
      <c r="P150" s="31">
        <f>Tabla2[[#This Row],[Primer Pedido calculado el 30.07.2024]]/Tabla2[[#This Row],[Consumo de Despacho]]</f>
        <v>0.49140049140049102</v>
      </c>
      <c r="Q150" s="35">
        <f>SUM(Tabla2[[#This Row],[Alcance (en meses)]]+Tabla2[[#This Row],[Alcance (en meses)2]]+Tabla2[[#This Row],[Alcance (en meses)3]]+Tabla2[[#This Row],[Alcance del Pedido]])</f>
        <v>12.783432783432801</v>
      </c>
      <c r="R150" s="37" t="s">
        <v>24</v>
      </c>
      <c r="S150" s="37" t="s">
        <v>25</v>
      </c>
      <c r="T150" s="9" t="s">
        <v>71</v>
      </c>
    </row>
    <row r="151" spans="1:20" ht="16.75" customHeight="1">
      <c r="A151" s="20">
        <v>146</v>
      </c>
      <c r="B151" s="21">
        <v>102061601</v>
      </c>
      <c r="C151" s="22">
        <v>10777</v>
      </c>
      <c r="D151" s="23" t="s">
        <v>190</v>
      </c>
      <c r="E151" s="24">
        <v>82728</v>
      </c>
      <c r="F151" s="25">
        <v>2.81</v>
      </c>
      <c r="G151" s="25">
        <f t="shared" si="3"/>
        <v>232465.68</v>
      </c>
      <c r="H151" s="26">
        <v>4596</v>
      </c>
      <c r="I151" s="26">
        <v>0</v>
      </c>
      <c r="J151" s="31">
        <f>Tabla2[[#This Row],[Saldos pendientes del contrato]]/Tabla2[[#This Row],[Consumo de Despacho]]</f>
        <v>0</v>
      </c>
      <c r="K151" s="26">
        <v>0</v>
      </c>
      <c r="L151" s="31">
        <f>Tabla2[[#This Row],[Manos del proveedor]]/Tabla2[[#This Row],[Consumo de Despacho]]</f>
        <v>0</v>
      </c>
      <c r="M151" s="26">
        <v>4692</v>
      </c>
      <c r="N151" s="31">
        <f>Tabla2[[#This Row],[Existencia]]/Tabla2[[#This Row],[Consumo de Despacho]]</f>
        <v>1.0208877284595299</v>
      </c>
      <c r="O151" s="32">
        <v>27576</v>
      </c>
      <c r="P151" s="31">
        <f>Tabla2[[#This Row],[Primer Pedido calculado el 30.07.2024]]/Tabla2[[#This Row],[Consumo de Despacho]]</f>
        <v>6</v>
      </c>
      <c r="Q151" s="35">
        <f>SUM(Tabla2[[#This Row],[Alcance (en meses)]]+Tabla2[[#This Row],[Alcance (en meses)2]]+Tabla2[[#This Row],[Alcance (en meses)3]]+Tabla2[[#This Row],[Alcance del Pedido]])</f>
        <v>7.0208877284595301</v>
      </c>
      <c r="R151" s="37" t="s">
        <v>28</v>
      </c>
      <c r="S151" s="37" t="s">
        <v>25</v>
      </c>
      <c r="T151" s="9" t="s">
        <v>71</v>
      </c>
    </row>
    <row r="152" spans="1:20" ht="16.75" customHeight="1">
      <c r="A152" s="20">
        <v>147</v>
      </c>
      <c r="B152" s="21">
        <v>102053901</v>
      </c>
      <c r="C152" s="22">
        <v>10097</v>
      </c>
      <c r="D152" s="23" t="s">
        <v>191</v>
      </c>
      <c r="E152" s="24">
        <v>9000</v>
      </c>
      <c r="F152" s="25">
        <v>5.71</v>
      </c>
      <c r="G152" s="25">
        <f t="shared" si="3"/>
        <v>51390</v>
      </c>
      <c r="H152" s="26">
        <v>500</v>
      </c>
      <c r="I152" s="26">
        <v>4680</v>
      </c>
      <c r="J152" s="31">
        <f>Tabla2[[#This Row],[Saldos pendientes del contrato]]/Tabla2[[#This Row],[Consumo de Despacho]]</f>
        <v>9.36</v>
      </c>
      <c r="K152" s="26">
        <v>3500</v>
      </c>
      <c r="L152" s="31">
        <f>Tabla2[[#This Row],[Manos del proveedor]]/Tabla2[[#This Row],[Consumo de Despacho]]</f>
        <v>7</v>
      </c>
      <c r="M152" s="26">
        <v>1945</v>
      </c>
      <c r="N152" s="31">
        <f>Tabla2[[#This Row],[Existencia]]/Tabla2[[#This Row],[Consumo de Despacho]]</f>
        <v>3.89</v>
      </c>
      <c r="O152" s="32">
        <v>500</v>
      </c>
      <c r="P152" s="31">
        <f>Tabla2[[#This Row],[Primer Pedido calculado el 30.07.2024]]/Tabla2[[#This Row],[Consumo de Despacho]]</f>
        <v>1</v>
      </c>
      <c r="Q152" s="35">
        <f>SUM(Tabla2[[#This Row],[Alcance (en meses)]]+Tabla2[[#This Row],[Alcance (en meses)2]]+Tabla2[[#This Row],[Alcance (en meses)3]]+Tabla2[[#This Row],[Alcance del Pedido]])</f>
        <v>21.25</v>
      </c>
      <c r="R152" s="37" t="s">
        <v>28</v>
      </c>
      <c r="S152" s="37" t="s">
        <v>25</v>
      </c>
      <c r="T152" s="9" t="s">
        <v>41</v>
      </c>
    </row>
    <row r="153" spans="1:20" ht="16.75" customHeight="1">
      <c r="A153" s="20">
        <v>148</v>
      </c>
      <c r="B153" s="21">
        <v>101022301</v>
      </c>
      <c r="C153" s="22">
        <v>10564</v>
      </c>
      <c r="D153" s="23" t="s">
        <v>192</v>
      </c>
      <c r="E153" s="24">
        <v>1920960</v>
      </c>
      <c r="F153" s="25">
        <v>0.15</v>
      </c>
      <c r="G153" s="25">
        <f t="shared" si="3"/>
        <v>288144</v>
      </c>
      <c r="H153" s="26">
        <v>61200</v>
      </c>
      <c r="I153" s="26">
        <v>770920</v>
      </c>
      <c r="J153" s="31">
        <f>Tabla2[[#This Row],[Saldos pendientes del contrato]]/Tabla2[[#This Row],[Consumo de Despacho]]</f>
        <v>12.596732026143799</v>
      </c>
      <c r="K153" s="26">
        <v>0</v>
      </c>
      <c r="L153" s="31">
        <f>Tabla2[[#This Row],[Manos del proveedor]]/Tabla2[[#This Row],[Consumo de Despacho]]</f>
        <v>0</v>
      </c>
      <c r="M153" s="26">
        <v>214500</v>
      </c>
      <c r="N153" s="31">
        <f>Tabla2[[#This Row],[Existencia]]/Tabla2[[#This Row],[Consumo de Despacho]]</f>
        <v>3.5049019607843102</v>
      </c>
      <c r="O153" s="32">
        <v>30000</v>
      </c>
      <c r="P153" s="31">
        <f>Tabla2[[#This Row],[Primer Pedido calculado el 30.07.2024]]/Tabla2[[#This Row],[Consumo de Despacho]]</f>
        <v>0.49019607843137297</v>
      </c>
      <c r="Q153" s="35">
        <f>SUM(Tabla2[[#This Row],[Alcance (en meses)]]+Tabla2[[#This Row],[Alcance (en meses)2]]+Tabla2[[#This Row],[Alcance (en meses)3]]+Tabla2[[#This Row],[Alcance del Pedido]])</f>
        <v>16.591830065359499</v>
      </c>
      <c r="R153" s="37" t="s">
        <v>24</v>
      </c>
      <c r="S153" s="37" t="s">
        <v>25</v>
      </c>
      <c r="T153" s="9" t="s">
        <v>41</v>
      </c>
    </row>
    <row r="154" spans="1:20" ht="16.75" customHeight="1">
      <c r="A154" s="20">
        <v>149</v>
      </c>
      <c r="B154" s="21">
        <v>102101701</v>
      </c>
      <c r="C154" s="22">
        <v>102693</v>
      </c>
      <c r="D154" s="23" t="s">
        <v>193</v>
      </c>
      <c r="E154" s="24">
        <v>7866</v>
      </c>
      <c r="F154" s="25">
        <v>77.5</v>
      </c>
      <c r="G154" s="25">
        <f t="shared" si="3"/>
        <v>609615</v>
      </c>
      <c r="H154" s="26">
        <v>583</v>
      </c>
      <c r="I154" s="26">
        <v>0</v>
      </c>
      <c r="J154" s="31">
        <f>Tabla2[[#This Row],[Saldos pendientes del contrato]]/Tabla2[[#This Row],[Consumo de Despacho]]</f>
        <v>0</v>
      </c>
      <c r="K154" s="26">
        <v>1800</v>
      </c>
      <c r="L154" s="31">
        <f>Tabla2[[#This Row],[Manos del proveedor]]/Tabla2[[#This Row],[Consumo de Despacho]]</f>
        <v>3.0874785591766698</v>
      </c>
      <c r="M154" s="26">
        <v>0</v>
      </c>
      <c r="N154" s="31">
        <f>Tabla2[[#This Row],[Existencia]]/Tabla2[[#This Row],[Consumo de Despacho]]</f>
        <v>0</v>
      </c>
      <c r="O154" s="32">
        <v>3000</v>
      </c>
      <c r="P154" s="31">
        <f>Tabla2[[#This Row],[Primer Pedido calculado el 30.07.2024]]/Tabla2[[#This Row],[Consumo de Despacho]]</f>
        <v>5.14579759862779</v>
      </c>
      <c r="Q154" s="35">
        <f>SUM(Tabla2[[#This Row],[Alcance (en meses)]]+Tabla2[[#This Row],[Alcance (en meses)2]]+Tabla2[[#This Row],[Alcance (en meses)3]]+Tabla2[[#This Row],[Alcance del Pedido]])</f>
        <v>8.2332761578044593</v>
      </c>
      <c r="R154" s="37" t="s">
        <v>34</v>
      </c>
      <c r="S154" s="37" t="s">
        <v>40</v>
      </c>
      <c r="T154" s="9" t="s">
        <v>35</v>
      </c>
    </row>
    <row r="155" spans="1:20" ht="16.75" customHeight="1">
      <c r="A155" s="20">
        <v>150</v>
      </c>
      <c r="B155" s="21">
        <v>105001801</v>
      </c>
      <c r="C155" s="22">
        <v>10354</v>
      </c>
      <c r="D155" s="23" t="s">
        <v>194</v>
      </c>
      <c r="E155" s="24">
        <v>700308</v>
      </c>
      <c r="F155" s="25">
        <v>0.28000000000000003</v>
      </c>
      <c r="G155" s="25">
        <f t="shared" si="3"/>
        <v>196086.24</v>
      </c>
      <c r="H155" s="26">
        <v>38906</v>
      </c>
      <c r="I155" s="26">
        <v>163920</v>
      </c>
      <c r="J155" s="31">
        <f>Tabla2[[#This Row],[Saldos pendientes del contrato]]/Tabla2[[#This Row],[Consumo de Despacho]]</f>
        <v>4.2132318922531198</v>
      </c>
      <c r="K155" s="26">
        <v>163920</v>
      </c>
      <c r="L155" s="31">
        <f>Tabla2[[#This Row],[Manos del proveedor]]/Tabla2[[#This Row],[Consumo de Despacho]]</f>
        <v>4.2132318922531198</v>
      </c>
      <c r="M155" s="26">
        <v>37750</v>
      </c>
      <c r="N155" s="31">
        <f>Tabla2[[#This Row],[Existencia]]/Tabla2[[#This Row],[Consumo de Despacho]]</f>
        <v>0.97028735927620402</v>
      </c>
      <c r="O155" s="32">
        <v>38906</v>
      </c>
      <c r="P155" s="31">
        <f>Tabla2[[#This Row],[Primer Pedido calculado el 30.07.2024]]/Tabla2[[#This Row],[Consumo de Despacho]]</f>
        <v>1</v>
      </c>
      <c r="Q155" s="35">
        <f>SUM(Tabla2[[#This Row],[Alcance (en meses)]]+Tabla2[[#This Row],[Alcance (en meses)2]]+Tabla2[[#This Row],[Alcance (en meses)3]]+Tabla2[[#This Row],[Alcance del Pedido]])</f>
        <v>10.396751143782501</v>
      </c>
      <c r="R155" s="37" t="s">
        <v>37</v>
      </c>
      <c r="S155" s="37" t="s">
        <v>25</v>
      </c>
      <c r="T155" s="9" t="s">
        <v>29</v>
      </c>
    </row>
    <row r="156" spans="1:20" ht="16.75" customHeight="1">
      <c r="A156" s="20">
        <v>151</v>
      </c>
      <c r="B156" s="21">
        <v>102069001</v>
      </c>
      <c r="C156" s="22">
        <v>10795</v>
      </c>
      <c r="D156" s="23" t="s">
        <v>195</v>
      </c>
      <c r="E156" s="24">
        <v>395046</v>
      </c>
      <c r="F156" s="25">
        <v>0.34</v>
      </c>
      <c r="G156" s="25">
        <f t="shared" si="3"/>
        <v>134315.64000000001</v>
      </c>
      <c r="H156" s="26">
        <v>21947</v>
      </c>
      <c r="I156" s="26">
        <v>0</v>
      </c>
      <c r="J156" s="31">
        <f>Tabla2[[#This Row],[Saldos pendientes del contrato]]/Tabla2[[#This Row],[Consumo de Despacho]]</f>
        <v>0</v>
      </c>
      <c r="K156" s="26">
        <v>76520</v>
      </c>
      <c r="L156" s="31">
        <f>Tabla2[[#This Row],[Manos del proveedor]]/Tabla2[[#This Row],[Consumo de Despacho]]</f>
        <v>3.4865813095183902</v>
      </c>
      <c r="M156" s="26">
        <v>94955</v>
      </c>
      <c r="N156" s="31">
        <f>Tabla2[[#This Row],[Existencia]]/Tabla2[[#This Row],[Consumo de Despacho]]</f>
        <v>4.3265594386476502</v>
      </c>
      <c r="O156" s="32">
        <v>87788</v>
      </c>
      <c r="P156" s="31">
        <f>Tabla2[[#This Row],[Primer Pedido calculado el 30.07.2024]]/Tabla2[[#This Row],[Consumo de Despacho]]</f>
        <v>4</v>
      </c>
      <c r="Q156" s="35">
        <f>SUM(Tabla2[[#This Row],[Alcance (en meses)]]+Tabla2[[#This Row],[Alcance (en meses)2]]+Tabla2[[#This Row],[Alcance (en meses)3]]+Tabla2[[#This Row],[Alcance del Pedido]])</f>
        <v>11.813140748165999</v>
      </c>
      <c r="R156" s="37" t="s">
        <v>28</v>
      </c>
      <c r="S156" s="37" t="s">
        <v>25</v>
      </c>
      <c r="T156" s="9" t="s">
        <v>32</v>
      </c>
    </row>
    <row r="157" spans="1:20" ht="16.75" customHeight="1">
      <c r="A157" s="20">
        <v>152</v>
      </c>
      <c r="B157" s="21">
        <v>103037001</v>
      </c>
      <c r="C157" s="27">
        <v>11030</v>
      </c>
      <c r="D157" s="23" t="s">
        <v>196</v>
      </c>
      <c r="E157" s="24">
        <v>78822</v>
      </c>
      <c r="F157" s="25">
        <v>1.38</v>
      </c>
      <c r="G157" s="25">
        <f t="shared" si="3"/>
        <v>108774.36</v>
      </c>
      <c r="H157" s="26">
        <v>4379</v>
      </c>
      <c r="I157" s="26">
        <v>20328</v>
      </c>
      <c r="J157" s="31">
        <f>Tabla2[[#This Row],[Saldos pendientes del contrato]]/Tabla2[[#This Row],[Consumo de Despacho]]</f>
        <v>4.6421557433203899</v>
      </c>
      <c r="K157" s="26">
        <v>0</v>
      </c>
      <c r="L157" s="31">
        <f>Tabla2[[#This Row],[Manos del proveedor]]/Tabla2[[#This Row],[Consumo de Despacho]]</f>
        <v>0</v>
      </c>
      <c r="M157" s="26">
        <v>13085</v>
      </c>
      <c r="N157" s="31">
        <f>Tabla2[[#This Row],[Existencia]]/Tabla2[[#This Row],[Consumo de Despacho]]</f>
        <v>2.9881251427266502</v>
      </c>
      <c r="O157" s="32">
        <v>13137</v>
      </c>
      <c r="P157" s="31">
        <f>Tabla2[[#This Row],[Primer Pedido calculado el 30.07.2024]]/Tabla2[[#This Row],[Consumo de Despacho]]</f>
        <v>3</v>
      </c>
      <c r="Q157" s="35">
        <f>SUM(Tabla2[[#This Row],[Alcance (en meses)]]+Tabla2[[#This Row],[Alcance (en meses)2]]+Tabla2[[#This Row],[Alcance (en meses)3]]+Tabla2[[#This Row],[Alcance del Pedido]])</f>
        <v>10.630280886047</v>
      </c>
      <c r="R157" s="37" t="s">
        <v>49</v>
      </c>
      <c r="S157" s="37" t="s">
        <v>25</v>
      </c>
      <c r="T157" s="9" t="s">
        <v>26</v>
      </c>
    </row>
    <row r="158" spans="1:20" ht="16.75" customHeight="1">
      <c r="A158" s="20">
        <v>153</v>
      </c>
      <c r="B158" s="21">
        <v>101087401</v>
      </c>
      <c r="C158" s="22">
        <v>10423</v>
      </c>
      <c r="D158" s="23" t="s">
        <v>197</v>
      </c>
      <c r="E158" s="24">
        <v>3138894</v>
      </c>
      <c r="F158" s="25">
        <v>0.95</v>
      </c>
      <c r="G158" s="25">
        <f t="shared" si="3"/>
        <v>2981949.3</v>
      </c>
      <c r="H158" s="26">
        <v>174383</v>
      </c>
      <c r="I158" s="26">
        <v>1862300</v>
      </c>
      <c r="J158" s="31">
        <f>Tabla2[[#This Row],[Saldos pendientes del contrato]]/Tabla2[[#This Row],[Consumo de Despacho]]</f>
        <v>10.679366681385201</v>
      </c>
      <c r="K158" s="26">
        <v>0</v>
      </c>
      <c r="L158" s="31">
        <f>Tabla2[[#This Row],[Manos del proveedor]]/Tabla2[[#This Row],[Consumo de Despacho]]</f>
        <v>0</v>
      </c>
      <c r="M158" s="26">
        <v>859300</v>
      </c>
      <c r="N158" s="31">
        <f>Tabla2[[#This Row],[Existencia]]/Tabla2[[#This Row],[Consumo de Despacho]]</f>
        <v>4.9276592328380602</v>
      </c>
      <c r="O158" s="32">
        <v>523149</v>
      </c>
      <c r="P158" s="31">
        <f>Tabla2[[#This Row],[Primer Pedido calculado el 30.07.2024]]/Tabla2[[#This Row],[Consumo de Despacho]]</f>
        <v>3</v>
      </c>
      <c r="Q158" s="35">
        <f>SUM(Tabla2[[#This Row],[Alcance (en meses)]]+Tabla2[[#This Row],[Alcance (en meses)2]]+Tabla2[[#This Row],[Alcance (en meses)3]]+Tabla2[[#This Row],[Alcance del Pedido]])</f>
        <v>18.6070259142233</v>
      </c>
      <c r="R158" s="37" t="s">
        <v>67</v>
      </c>
      <c r="S158" s="37" t="s">
        <v>81</v>
      </c>
      <c r="T158" s="9" t="s">
        <v>32</v>
      </c>
    </row>
    <row r="159" spans="1:20" ht="16.75" customHeight="1">
      <c r="A159" s="20">
        <v>154</v>
      </c>
      <c r="B159" s="21">
        <v>102073701</v>
      </c>
      <c r="C159" s="22">
        <v>10124</v>
      </c>
      <c r="D159" s="23" t="s">
        <v>198</v>
      </c>
      <c r="E159" s="24">
        <v>241560</v>
      </c>
      <c r="F159" s="25">
        <v>0.63</v>
      </c>
      <c r="G159" s="25">
        <f t="shared" si="3"/>
        <v>152182.79999999999</v>
      </c>
      <c r="H159" s="26">
        <v>20788</v>
      </c>
      <c r="I159" s="26">
        <v>74900</v>
      </c>
      <c r="J159" s="31">
        <f>Tabla2[[#This Row],[Saldos pendientes del contrato]]/Tabla2[[#This Row],[Consumo de Despacho]]</f>
        <v>3.6030402155089498</v>
      </c>
      <c r="K159" s="26">
        <v>0</v>
      </c>
      <c r="L159" s="31">
        <f>Tabla2[[#This Row],[Manos del proveedor]]/Tabla2[[#This Row],[Consumo de Despacho]]</f>
        <v>0</v>
      </c>
      <c r="M159" s="26">
        <v>176785</v>
      </c>
      <c r="N159" s="31">
        <f>Tabla2[[#This Row],[Existencia]]/Tabla2[[#This Row],[Consumo de Despacho]]</f>
        <v>8.5041851067923808</v>
      </c>
      <c r="O159" s="32">
        <v>20700</v>
      </c>
      <c r="P159" s="31">
        <f>Tabla2[[#This Row],[Primer Pedido calculado el 30.07.2024]]/Tabla2[[#This Row],[Consumo de Despacho]]</f>
        <v>0.99576678853184497</v>
      </c>
      <c r="Q159" s="35">
        <f>SUM(Tabla2[[#This Row],[Alcance (en meses)]]+Tabla2[[#This Row],[Alcance (en meses)2]]+Tabla2[[#This Row],[Alcance (en meses)3]]+Tabla2[[#This Row],[Alcance del Pedido]])</f>
        <v>13.102992110833201</v>
      </c>
      <c r="R159" s="37" t="s">
        <v>28</v>
      </c>
      <c r="S159" s="37" t="s">
        <v>25</v>
      </c>
      <c r="T159" s="9" t="s">
        <v>44</v>
      </c>
    </row>
    <row r="160" spans="1:20" ht="16.75" customHeight="1">
      <c r="A160" s="20">
        <v>155</v>
      </c>
      <c r="B160" s="21">
        <v>102092801</v>
      </c>
      <c r="C160" s="22">
        <v>11206</v>
      </c>
      <c r="D160" s="23" t="s">
        <v>199</v>
      </c>
      <c r="E160" s="24">
        <v>18108</v>
      </c>
      <c r="F160" s="25">
        <v>12.78</v>
      </c>
      <c r="G160" s="25">
        <f t="shared" si="3"/>
        <v>231420.24</v>
      </c>
      <c r="H160" s="26">
        <v>1006</v>
      </c>
      <c r="I160" s="26">
        <v>18496</v>
      </c>
      <c r="J160" s="31">
        <f>Tabla2[[#This Row],[Saldos pendientes del contrato]]/Tabla2[[#This Row],[Consumo de Despacho]]</f>
        <v>18.385685884691799</v>
      </c>
      <c r="K160" s="26">
        <v>0</v>
      </c>
      <c r="L160" s="31">
        <f>Tabla2[[#This Row],[Manos del proveedor]]/Tabla2[[#This Row],[Consumo de Despacho]]</f>
        <v>0</v>
      </c>
      <c r="M160" s="26">
        <v>2835</v>
      </c>
      <c r="N160" s="31">
        <f>Tabla2[[#This Row],[Existencia]]/Tabla2[[#This Row],[Consumo de Despacho]]</f>
        <v>2.8180914512922501</v>
      </c>
      <c r="O160" s="32">
        <v>1006</v>
      </c>
      <c r="P160" s="31">
        <f>Tabla2[[#This Row],[Primer Pedido calculado el 30.07.2024]]/Tabla2[[#This Row],[Consumo de Despacho]]</f>
        <v>1</v>
      </c>
      <c r="Q160" s="35">
        <f>SUM(Tabla2[[#This Row],[Alcance (en meses)]]+Tabla2[[#This Row],[Alcance (en meses)2]]+Tabla2[[#This Row],[Alcance (en meses)3]]+Tabla2[[#This Row],[Alcance del Pedido]])</f>
        <v>22.2037773359841</v>
      </c>
      <c r="R160" s="37" t="s">
        <v>37</v>
      </c>
      <c r="S160" s="37" t="s">
        <v>25</v>
      </c>
      <c r="T160" s="9" t="s">
        <v>26</v>
      </c>
    </row>
    <row r="161" spans="1:20" ht="16.75" customHeight="1">
      <c r="A161" s="20">
        <v>156</v>
      </c>
      <c r="B161" s="21">
        <v>101093601</v>
      </c>
      <c r="C161" s="22">
        <v>11169</v>
      </c>
      <c r="D161" s="23" t="s">
        <v>200</v>
      </c>
      <c r="E161" s="24">
        <v>458676</v>
      </c>
      <c r="F161" s="25">
        <v>0.35</v>
      </c>
      <c r="G161" s="25">
        <f t="shared" si="3"/>
        <v>160536.6</v>
      </c>
      <c r="H161" s="26">
        <v>25482</v>
      </c>
      <c r="I161" s="26">
        <v>0</v>
      </c>
      <c r="J161" s="31">
        <f>Tabla2[[#This Row],[Saldos pendientes del contrato]]/Tabla2[[#This Row],[Consumo de Despacho]]</f>
        <v>0</v>
      </c>
      <c r="K161" s="26">
        <v>0</v>
      </c>
      <c r="L161" s="31">
        <f>Tabla2[[#This Row],[Manos del proveedor]]/Tabla2[[#This Row],[Consumo de Despacho]]</f>
        <v>0</v>
      </c>
      <c r="M161" s="26">
        <v>44900</v>
      </c>
      <c r="N161" s="31">
        <f>Tabla2[[#This Row],[Existencia]]/Tabla2[[#This Row],[Consumo de Despacho]]</f>
        <v>1.7620280982654399</v>
      </c>
      <c r="O161" s="32">
        <v>50964</v>
      </c>
      <c r="P161" s="31">
        <f>Tabla2[[#This Row],[Primer Pedido calculado el 30.07.2024]]/Tabla2[[#This Row],[Consumo de Despacho]]</f>
        <v>2</v>
      </c>
      <c r="Q161" s="35">
        <f>SUM(Tabla2[[#This Row],[Alcance (en meses)]]+Tabla2[[#This Row],[Alcance (en meses)2]]+Tabla2[[#This Row],[Alcance (en meses)3]]+Tabla2[[#This Row],[Alcance del Pedido]])</f>
        <v>3.7620280982654402</v>
      </c>
      <c r="R161" s="37" t="s">
        <v>28</v>
      </c>
      <c r="S161" s="37" t="s">
        <v>25</v>
      </c>
      <c r="T161" s="9" t="s">
        <v>71</v>
      </c>
    </row>
    <row r="162" spans="1:20" ht="16.75" customHeight="1">
      <c r="A162" s="20">
        <v>157</v>
      </c>
      <c r="B162" s="21">
        <v>101085101</v>
      </c>
      <c r="C162" s="22">
        <v>10665</v>
      </c>
      <c r="D162" s="23" t="s">
        <v>201</v>
      </c>
      <c r="E162" s="24">
        <v>1585800</v>
      </c>
      <c r="F162" s="25">
        <v>0.03</v>
      </c>
      <c r="G162" s="25">
        <f t="shared" si="3"/>
        <v>47574</v>
      </c>
      <c r="H162" s="26">
        <v>88100</v>
      </c>
      <c r="I162" s="26">
        <v>278040</v>
      </c>
      <c r="J162" s="31">
        <f>Tabla2[[#This Row],[Saldos pendientes del contrato]]/Tabla2[[#This Row],[Consumo de Despacho]]</f>
        <v>3.1559591373439302</v>
      </c>
      <c r="K162" s="26">
        <v>400000</v>
      </c>
      <c r="L162" s="31">
        <f>Tabla2[[#This Row],[Manos del proveedor]]/Tabla2[[#This Row],[Consumo de Despacho]]</f>
        <v>4.5402951191827503</v>
      </c>
      <c r="M162" s="26">
        <v>308200</v>
      </c>
      <c r="N162" s="31">
        <f>Tabla2[[#This Row],[Existencia]]/Tabla2[[#This Row],[Consumo de Despacho]]</f>
        <v>3.4982973893303102</v>
      </c>
      <c r="O162" s="32">
        <v>88100</v>
      </c>
      <c r="P162" s="31">
        <f>Tabla2[[#This Row],[Primer Pedido calculado el 30.07.2024]]/Tabla2[[#This Row],[Consumo de Despacho]]</f>
        <v>1</v>
      </c>
      <c r="Q162" s="35">
        <f>SUM(Tabla2[[#This Row],[Alcance (en meses)]]+Tabla2[[#This Row],[Alcance (en meses)2]]+Tabla2[[#This Row],[Alcance (en meses)3]]+Tabla2[[#This Row],[Alcance del Pedido]])</f>
        <v>12.194551645857</v>
      </c>
      <c r="R162" s="37" t="s">
        <v>31</v>
      </c>
      <c r="S162" s="37" t="s">
        <v>25</v>
      </c>
      <c r="T162" s="9" t="s">
        <v>41</v>
      </c>
    </row>
    <row r="163" spans="1:20" ht="16.75" customHeight="1">
      <c r="A163" s="20">
        <v>158</v>
      </c>
      <c r="B163" s="21">
        <v>102066801</v>
      </c>
      <c r="C163" s="22">
        <v>10165</v>
      </c>
      <c r="D163" s="23" t="s">
        <v>202</v>
      </c>
      <c r="E163" s="24">
        <v>114552</v>
      </c>
      <c r="F163" s="25">
        <v>0.38</v>
      </c>
      <c r="G163" s="25">
        <f t="shared" si="3"/>
        <v>43529.760000000002</v>
      </c>
      <c r="H163" s="26">
        <v>6364</v>
      </c>
      <c r="I163" s="26">
        <v>0</v>
      </c>
      <c r="J163" s="31">
        <f>Tabla2[[#This Row],[Saldos pendientes del contrato]]/Tabla2[[#This Row],[Consumo de Despacho]]</f>
        <v>0</v>
      </c>
      <c r="K163" s="26">
        <v>0</v>
      </c>
      <c r="L163" s="31">
        <f>Tabla2[[#This Row],[Manos del proveedor]]/Tabla2[[#This Row],[Consumo de Despacho]]</f>
        <v>0</v>
      </c>
      <c r="M163" s="26">
        <v>66232</v>
      </c>
      <c r="N163" s="31">
        <f>Tabla2[[#This Row],[Existencia]]/Tabla2[[#This Row],[Consumo de Despacho]]</f>
        <v>10.407291011942201</v>
      </c>
      <c r="O163" s="32">
        <v>6364</v>
      </c>
      <c r="P163" s="31">
        <f>Tabla2[[#This Row],[Primer Pedido calculado el 30.07.2024]]/Tabla2[[#This Row],[Consumo de Despacho]]</f>
        <v>1</v>
      </c>
      <c r="Q163" s="35">
        <f>SUM(Tabla2[[#This Row],[Alcance (en meses)]]+Tabla2[[#This Row],[Alcance (en meses)2]]+Tabla2[[#This Row],[Alcance (en meses)3]]+Tabla2[[#This Row],[Alcance del Pedido]])</f>
        <v>11.407291011942201</v>
      </c>
      <c r="R163" s="37" t="s">
        <v>28</v>
      </c>
      <c r="S163" s="37" t="s">
        <v>25</v>
      </c>
      <c r="T163" s="9" t="s">
        <v>44</v>
      </c>
    </row>
    <row r="164" spans="1:20" ht="16.75" customHeight="1">
      <c r="A164" s="20">
        <v>159</v>
      </c>
      <c r="B164" s="21">
        <v>101084001</v>
      </c>
      <c r="C164" s="22">
        <v>10554</v>
      </c>
      <c r="D164" s="23" t="s">
        <v>203</v>
      </c>
      <c r="E164" s="24">
        <v>302508</v>
      </c>
      <c r="F164" s="25">
        <v>3.84</v>
      </c>
      <c r="G164" s="25">
        <f t="shared" si="3"/>
        <v>1161630.72</v>
      </c>
      <c r="H164" s="26">
        <v>16806</v>
      </c>
      <c r="I164" s="26">
        <v>90</v>
      </c>
      <c r="J164" s="31">
        <f>Tabla2[[#This Row],[Saldos pendientes del contrato]]/Tabla2[[#This Row],[Consumo de Despacho]]</f>
        <v>5.3552302749018199E-3</v>
      </c>
      <c r="K164" s="26">
        <v>0</v>
      </c>
      <c r="L164" s="31">
        <f>Tabla2[[#This Row],[Manos del proveedor]]/Tabla2[[#This Row],[Consumo de Despacho]]</f>
        <v>0</v>
      </c>
      <c r="M164" s="26">
        <v>117700</v>
      </c>
      <c r="N164" s="31">
        <f>Tabla2[[#This Row],[Existencia]]/Tabla2[[#This Row],[Consumo de Despacho]]</f>
        <v>7.00345114839938</v>
      </c>
      <c r="O164" s="32">
        <v>33600</v>
      </c>
      <c r="P164" s="31">
        <f>Tabla2[[#This Row],[Primer Pedido calculado el 30.07.2024]]/Tabla2[[#This Row],[Consumo de Despacho]]</f>
        <v>1.99928596929668</v>
      </c>
      <c r="Q164" s="35">
        <f>SUM(Tabla2[[#This Row],[Alcance (en meses)]]+Tabla2[[#This Row],[Alcance (en meses)2]]+Tabla2[[#This Row],[Alcance (en meses)3]]+Tabla2[[#This Row],[Alcance del Pedido]])</f>
        <v>9.00809234797096</v>
      </c>
      <c r="R164" s="37" t="s">
        <v>49</v>
      </c>
      <c r="S164" s="37" t="s">
        <v>25</v>
      </c>
      <c r="T164" s="9" t="s">
        <v>44</v>
      </c>
    </row>
    <row r="165" spans="1:20" ht="16.75" customHeight="1">
      <c r="A165" s="20">
        <v>160</v>
      </c>
      <c r="B165" s="21">
        <v>101101101</v>
      </c>
      <c r="C165" s="22">
        <v>104801</v>
      </c>
      <c r="D165" s="23" t="s">
        <v>204</v>
      </c>
      <c r="E165" s="24">
        <v>24048</v>
      </c>
      <c r="F165" s="25">
        <v>42</v>
      </c>
      <c r="G165" s="25">
        <f t="shared" si="3"/>
        <v>1010016</v>
      </c>
      <c r="H165" s="26">
        <v>1336</v>
      </c>
      <c r="I165" s="26">
        <v>6048</v>
      </c>
      <c r="J165" s="31">
        <f>Tabla2[[#This Row],[Saldos pendientes del contrato]]/Tabla2[[#This Row],[Consumo de Despacho]]</f>
        <v>4.52694610778443</v>
      </c>
      <c r="K165" s="26">
        <v>0</v>
      </c>
      <c r="L165" s="31">
        <f>Tabla2[[#This Row],[Manos del proveedor]]/Tabla2[[#This Row],[Consumo de Despacho]]</f>
        <v>0</v>
      </c>
      <c r="M165" s="26">
        <v>2352</v>
      </c>
      <c r="N165" s="31">
        <f>Tabla2[[#This Row],[Existencia]]/Tabla2[[#This Row],[Consumo de Despacho]]</f>
        <v>1.76047904191617</v>
      </c>
      <c r="O165" s="32">
        <v>6680</v>
      </c>
      <c r="P165" s="31">
        <f>Tabla2[[#This Row],[Primer Pedido calculado el 30.07.2024]]/Tabla2[[#This Row],[Consumo de Despacho]]</f>
        <v>5</v>
      </c>
      <c r="Q165" s="35">
        <f>SUM(Tabla2[[#This Row],[Alcance (en meses)]]+Tabla2[[#This Row],[Alcance (en meses)2]]+Tabla2[[#This Row],[Alcance (en meses)3]]+Tabla2[[#This Row],[Alcance del Pedido]])</f>
        <v>11.287425149700599</v>
      </c>
      <c r="R165" s="37" t="s">
        <v>28</v>
      </c>
      <c r="S165" s="37" t="s">
        <v>25</v>
      </c>
      <c r="T165" s="9" t="s">
        <v>71</v>
      </c>
    </row>
    <row r="166" spans="1:20" ht="16.75" customHeight="1">
      <c r="A166" s="20">
        <v>161</v>
      </c>
      <c r="B166" s="21">
        <v>101096001</v>
      </c>
      <c r="C166" s="22">
        <v>101014</v>
      </c>
      <c r="D166" s="23" t="s">
        <v>205</v>
      </c>
      <c r="E166" s="24">
        <v>256104</v>
      </c>
      <c r="F166" s="25">
        <v>42</v>
      </c>
      <c r="G166" s="25">
        <f t="shared" si="3"/>
        <v>10756368</v>
      </c>
      <c r="H166" s="26">
        <v>14228</v>
      </c>
      <c r="I166" s="26">
        <v>0</v>
      </c>
      <c r="J166" s="31">
        <f>Tabla2[[#This Row],[Saldos pendientes del contrato]]/Tabla2[[#This Row],[Consumo de Despacho]]</f>
        <v>0</v>
      </c>
      <c r="K166" s="26">
        <v>0</v>
      </c>
      <c r="L166" s="31">
        <f>Tabla2[[#This Row],[Manos del proveedor]]/Tabla2[[#This Row],[Consumo de Despacho]]</f>
        <v>0</v>
      </c>
      <c r="M166" s="26">
        <v>99232</v>
      </c>
      <c r="N166" s="31">
        <f>Tabla2[[#This Row],[Existencia]]/Tabla2[[#This Row],[Consumo de Despacho]]</f>
        <v>6.9744166432386798</v>
      </c>
      <c r="O166" s="32">
        <v>28000</v>
      </c>
      <c r="P166" s="31">
        <f>Tabla2[[#This Row],[Primer Pedido calculado el 30.07.2024]]/Tabla2[[#This Row],[Consumo de Despacho]]</f>
        <v>1.96795052010121</v>
      </c>
      <c r="Q166" s="35">
        <f>SUM(Tabla2[[#This Row],[Alcance (en meses)]]+Tabla2[[#This Row],[Alcance (en meses)2]]+Tabla2[[#This Row],[Alcance (en meses)3]]+Tabla2[[#This Row],[Alcance del Pedido]])</f>
        <v>8.94236716333989</v>
      </c>
      <c r="R166" s="37" t="s">
        <v>34</v>
      </c>
      <c r="S166" s="37" t="s">
        <v>25</v>
      </c>
      <c r="T166" s="9" t="s">
        <v>76</v>
      </c>
    </row>
    <row r="167" spans="1:20" ht="16.75" customHeight="1">
      <c r="A167" s="20">
        <v>162</v>
      </c>
      <c r="B167" s="21">
        <v>102013401</v>
      </c>
      <c r="C167" s="22">
        <v>10223</v>
      </c>
      <c r="D167" s="23" t="s">
        <v>206</v>
      </c>
      <c r="E167" s="24">
        <v>299880</v>
      </c>
      <c r="F167" s="25">
        <v>0.7</v>
      </c>
      <c r="G167" s="25">
        <f t="shared" si="3"/>
        <v>209916</v>
      </c>
      <c r="H167" s="26">
        <v>16660</v>
      </c>
      <c r="I167" s="26">
        <v>59378</v>
      </c>
      <c r="J167" s="31">
        <f>Tabla2[[#This Row],[Saldos pendientes del contrato]]/Tabla2[[#This Row],[Consumo de Despacho]]</f>
        <v>3.5641056422569002</v>
      </c>
      <c r="K167" s="26">
        <v>0</v>
      </c>
      <c r="L167" s="31">
        <f>Tabla2[[#This Row],[Manos del proveedor]]/Tabla2[[#This Row],[Consumo de Despacho]]</f>
        <v>0</v>
      </c>
      <c r="M167" s="26">
        <v>37583</v>
      </c>
      <c r="N167" s="31">
        <f>Tabla2[[#This Row],[Existencia]]/Tabla2[[#This Row],[Consumo de Despacho]]</f>
        <v>2.25588235294118</v>
      </c>
      <c r="O167" s="32">
        <v>49000</v>
      </c>
      <c r="P167" s="31">
        <f>Tabla2[[#This Row],[Primer Pedido calculado el 30.07.2024]]/Tabla2[[#This Row],[Consumo de Despacho]]</f>
        <v>2.9411764705882399</v>
      </c>
      <c r="Q167" s="35">
        <f>SUM(Tabla2[[#This Row],[Alcance (en meses)]]+Tabla2[[#This Row],[Alcance (en meses)2]]+Tabla2[[#This Row],[Alcance (en meses)3]]+Tabla2[[#This Row],[Alcance del Pedido]])</f>
        <v>8.7611644657863206</v>
      </c>
      <c r="R167" s="37" t="s">
        <v>34</v>
      </c>
      <c r="S167" s="37" t="s">
        <v>25</v>
      </c>
      <c r="T167" s="9" t="s">
        <v>26</v>
      </c>
    </row>
    <row r="168" spans="1:20" ht="16.75" customHeight="1">
      <c r="A168" s="20">
        <v>163</v>
      </c>
      <c r="B168" s="21">
        <v>102081901</v>
      </c>
      <c r="C168" s="22">
        <v>106850</v>
      </c>
      <c r="D168" s="23" t="s">
        <v>207</v>
      </c>
      <c r="E168" s="24">
        <v>1440</v>
      </c>
      <c r="F168" s="25">
        <v>910</v>
      </c>
      <c r="G168" s="25">
        <f t="shared" si="3"/>
        <v>1310400</v>
      </c>
      <c r="H168" s="26">
        <v>80</v>
      </c>
      <c r="I168" s="26">
        <v>0</v>
      </c>
      <c r="J168" s="31">
        <f>Tabla2[[#This Row],[Saldos pendientes del contrato]]/Tabla2[[#This Row],[Consumo de Despacho]]</f>
        <v>0</v>
      </c>
      <c r="K168" s="26">
        <v>0</v>
      </c>
      <c r="L168" s="31">
        <f>Tabla2[[#This Row],[Manos del proveedor]]/Tabla2[[#This Row],[Consumo de Despacho]]</f>
        <v>0</v>
      </c>
      <c r="M168" s="26">
        <v>0</v>
      </c>
      <c r="N168" s="31">
        <f>Tabla2[[#This Row],[Existencia]]/Tabla2[[#This Row],[Consumo de Despacho]]</f>
        <v>0</v>
      </c>
      <c r="O168" s="32">
        <v>480</v>
      </c>
      <c r="P168" s="31">
        <f>Tabla2[[#This Row],[Primer Pedido calculado el 30.07.2024]]/Tabla2[[#This Row],[Consumo de Despacho]]</f>
        <v>6</v>
      </c>
      <c r="Q168" s="35">
        <f>SUM(Tabla2[[#This Row],[Alcance (en meses)]]+Tabla2[[#This Row],[Alcance (en meses)2]]+Tabla2[[#This Row],[Alcance (en meses)3]]+Tabla2[[#This Row],[Alcance del Pedido]])</f>
        <v>6</v>
      </c>
      <c r="R168" s="37" t="s">
        <v>67</v>
      </c>
      <c r="S168" s="37" t="s">
        <v>55</v>
      </c>
      <c r="T168" s="9" t="s">
        <v>35</v>
      </c>
    </row>
    <row r="169" spans="1:20" ht="16.75" customHeight="1">
      <c r="A169" s="20">
        <v>164</v>
      </c>
      <c r="B169" s="21">
        <v>102082601</v>
      </c>
      <c r="C169" s="22">
        <v>107119</v>
      </c>
      <c r="D169" s="23" t="s">
        <v>208</v>
      </c>
      <c r="E169" s="24">
        <v>1000</v>
      </c>
      <c r="F169" s="25">
        <v>6450</v>
      </c>
      <c r="G169" s="25">
        <f t="shared" si="3"/>
        <v>6450000</v>
      </c>
      <c r="H169" s="26">
        <v>35</v>
      </c>
      <c r="I169" s="26">
        <v>0</v>
      </c>
      <c r="J169" s="31">
        <f>Tabla2[[#This Row],[Saldos pendientes del contrato]]/Tabla2[[#This Row],[Consumo de Despacho]]</f>
        <v>0</v>
      </c>
      <c r="K169" s="26">
        <v>0</v>
      </c>
      <c r="L169" s="31">
        <f>Tabla2[[#This Row],[Manos del proveedor]]/Tabla2[[#This Row],[Consumo de Despacho]]</f>
        <v>0</v>
      </c>
      <c r="M169" s="26">
        <v>0</v>
      </c>
      <c r="N169" s="31">
        <f>Tabla2[[#This Row],[Existencia]]/Tabla2[[#This Row],[Consumo de Despacho]]</f>
        <v>0</v>
      </c>
      <c r="O169" s="32">
        <v>175</v>
      </c>
      <c r="P169" s="31">
        <f>Tabla2[[#This Row],[Primer Pedido calculado el 30.07.2024]]/Tabla2[[#This Row],[Consumo de Despacho]]</f>
        <v>5</v>
      </c>
      <c r="Q169" s="35">
        <f>SUM(Tabla2[[#This Row],[Alcance (en meses)]]+Tabla2[[#This Row],[Alcance (en meses)2]]+Tabla2[[#This Row],[Alcance (en meses)3]]+Tabla2[[#This Row],[Alcance del Pedido]])</f>
        <v>5</v>
      </c>
      <c r="R169" s="37" t="s">
        <v>34</v>
      </c>
      <c r="S169" s="37" t="s">
        <v>63</v>
      </c>
      <c r="T169" s="9" t="s">
        <v>35</v>
      </c>
    </row>
    <row r="170" spans="1:20" ht="16.75" customHeight="1">
      <c r="A170" s="20">
        <v>165</v>
      </c>
      <c r="B170" s="21">
        <v>102090701</v>
      </c>
      <c r="C170" s="22">
        <v>11519</v>
      </c>
      <c r="D170" s="23" t="s">
        <v>209</v>
      </c>
      <c r="E170" s="24">
        <v>3276</v>
      </c>
      <c r="F170" s="25">
        <v>490.2</v>
      </c>
      <c r="G170" s="25">
        <f t="shared" si="3"/>
        <v>1605895.2</v>
      </c>
      <c r="H170" s="26">
        <v>182</v>
      </c>
      <c r="I170" s="26">
        <v>1850</v>
      </c>
      <c r="J170" s="31">
        <f>Tabla2[[#This Row],[Saldos pendientes del contrato]]/Tabla2[[#This Row],[Consumo de Despacho]]</f>
        <v>10.1648351648352</v>
      </c>
      <c r="K170" s="26">
        <v>51</v>
      </c>
      <c r="L170" s="31">
        <f>Tabla2[[#This Row],[Manos del proveedor]]/Tabla2[[#This Row],[Consumo de Despacho]]</f>
        <v>0.28021978021978</v>
      </c>
      <c r="M170" s="26">
        <v>27</v>
      </c>
      <c r="N170" s="31">
        <f>Tabla2[[#This Row],[Existencia]]/Tabla2[[#This Row],[Consumo de Despacho]]</f>
        <v>0.14835164835164799</v>
      </c>
      <c r="O170" s="32">
        <v>182</v>
      </c>
      <c r="P170" s="31">
        <f>Tabla2[[#This Row],[Primer Pedido calculado el 30.07.2024]]/Tabla2[[#This Row],[Consumo de Despacho]]</f>
        <v>1</v>
      </c>
      <c r="Q170" s="35">
        <f>SUM(Tabla2[[#This Row],[Alcance (en meses)]]+Tabla2[[#This Row],[Alcance (en meses)2]]+Tabla2[[#This Row],[Alcance (en meses)3]]+Tabla2[[#This Row],[Alcance del Pedido]])</f>
        <v>11.5934065934066</v>
      </c>
      <c r="R170" s="37" t="s">
        <v>37</v>
      </c>
      <c r="S170" s="37" t="s">
        <v>25</v>
      </c>
      <c r="T170" s="9" t="s">
        <v>29</v>
      </c>
    </row>
    <row r="171" spans="1:20" ht="16.75" customHeight="1">
      <c r="A171" s="20">
        <v>166</v>
      </c>
      <c r="B171" s="21">
        <v>101059401</v>
      </c>
      <c r="C171" s="22">
        <v>11361</v>
      </c>
      <c r="D171" s="23" t="s">
        <v>210</v>
      </c>
      <c r="E171" s="24">
        <v>13076724</v>
      </c>
      <c r="F171" s="25">
        <v>0.05</v>
      </c>
      <c r="G171" s="25">
        <f t="shared" si="3"/>
        <v>653836.19999999995</v>
      </c>
      <c r="H171" s="26">
        <v>1089727</v>
      </c>
      <c r="I171" s="26">
        <v>3177020</v>
      </c>
      <c r="J171" s="31">
        <f>Tabla2[[#This Row],[Saldos pendientes del contrato]]/Tabla2[[#This Row],[Consumo de Despacho]]</f>
        <v>2.9154274419189399</v>
      </c>
      <c r="K171" s="26">
        <v>0</v>
      </c>
      <c r="L171" s="31">
        <f>Tabla2[[#This Row],[Manos del proveedor]]/Tabla2[[#This Row],[Consumo de Despacho]]</f>
        <v>0</v>
      </c>
      <c r="M171" s="26">
        <v>9427236</v>
      </c>
      <c r="N171" s="31">
        <f>Tabla2[[#This Row],[Existencia]]/Tabla2[[#This Row],[Consumo de Despacho]]</f>
        <v>8.6510070870961293</v>
      </c>
      <c r="O171" s="32">
        <v>1000000</v>
      </c>
      <c r="P171" s="31">
        <f>Tabla2[[#This Row],[Primer Pedido calculado el 30.07.2024]]/Tabla2[[#This Row],[Consumo de Despacho]]</f>
        <v>0.91766102886319201</v>
      </c>
      <c r="Q171" s="35">
        <f>SUM(Tabla2[[#This Row],[Alcance (en meses)]]+Tabla2[[#This Row],[Alcance (en meses)2]]+Tabla2[[#This Row],[Alcance (en meses)3]]+Tabla2[[#This Row],[Alcance del Pedido]])</f>
        <v>12.4840955578783</v>
      </c>
      <c r="R171" s="37" t="s">
        <v>24</v>
      </c>
      <c r="S171" s="37" t="s">
        <v>25</v>
      </c>
      <c r="T171" s="9" t="s">
        <v>44</v>
      </c>
    </row>
    <row r="172" spans="1:20" ht="16.75" customHeight="1">
      <c r="A172" s="20">
        <v>167</v>
      </c>
      <c r="B172" s="21">
        <v>102078701</v>
      </c>
      <c r="C172" s="22">
        <v>10312</v>
      </c>
      <c r="D172" s="23" t="s">
        <v>211</v>
      </c>
      <c r="E172" s="24">
        <v>599994</v>
      </c>
      <c r="F172" s="25">
        <v>0.43</v>
      </c>
      <c r="G172" s="25">
        <f t="shared" si="3"/>
        <v>257997.42</v>
      </c>
      <c r="H172" s="26">
        <v>33333</v>
      </c>
      <c r="I172" s="26">
        <v>132116</v>
      </c>
      <c r="J172" s="31">
        <f>Tabla2[[#This Row],[Saldos pendientes del contrato]]/Tabla2[[#This Row],[Consumo de Despacho]]</f>
        <v>3.96351963519635</v>
      </c>
      <c r="K172" s="26">
        <v>0</v>
      </c>
      <c r="L172" s="31">
        <f>Tabla2[[#This Row],[Manos del proveedor]]/Tabla2[[#This Row],[Consumo de Despacho]]</f>
        <v>0</v>
      </c>
      <c r="M172" s="26">
        <v>90076</v>
      </c>
      <c r="N172" s="31">
        <f>Tabla2[[#This Row],[Existencia]]/Tabla2[[#This Row],[Consumo de Despacho]]</f>
        <v>2.70230702307023</v>
      </c>
      <c r="O172" s="32">
        <v>33333</v>
      </c>
      <c r="P172" s="31">
        <f>Tabla2[[#This Row],[Primer Pedido calculado el 30.07.2024]]/Tabla2[[#This Row],[Consumo de Despacho]]</f>
        <v>1</v>
      </c>
      <c r="Q172" s="35">
        <f>SUM(Tabla2[[#This Row],[Alcance (en meses)]]+Tabla2[[#This Row],[Alcance (en meses)2]]+Tabla2[[#This Row],[Alcance (en meses)3]]+Tabla2[[#This Row],[Alcance del Pedido]])</f>
        <v>7.6658266582665799</v>
      </c>
      <c r="R172" s="37" t="s">
        <v>37</v>
      </c>
      <c r="S172" s="37" t="s">
        <v>25</v>
      </c>
      <c r="T172" s="9" t="s">
        <v>26</v>
      </c>
    </row>
    <row r="173" spans="1:20" ht="16.75" customHeight="1">
      <c r="A173" s="20">
        <v>168</v>
      </c>
      <c r="B173" s="21">
        <v>102041901</v>
      </c>
      <c r="C173" s="22">
        <v>10292</v>
      </c>
      <c r="D173" s="23" t="s">
        <v>212</v>
      </c>
      <c r="E173" s="24">
        <v>385956</v>
      </c>
      <c r="F173" s="25">
        <v>0.21</v>
      </c>
      <c r="G173" s="25">
        <f t="shared" si="3"/>
        <v>81050.759999999995</v>
      </c>
      <c r="H173" s="26">
        <v>21442</v>
      </c>
      <c r="I173" s="26">
        <v>0</v>
      </c>
      <c r="J173" s="31">
        <f>Tabla2[[#This Row],[Saldos pendientes del contrato]]/Tabla2[[#This Row],[Consumo de Despacho]]</f>
        <v>0</v>
      </c>
      <c r="K173" s="26">
        <v>0</v>
      </c>
      <c r="L173" s="31">
        <f>Tabla2[[#This Row],[Manos del proveedor]]/Tabla2[[#This Row],[Consumo de Despacho]]</f>
        <v>0</v>
      </c>
      <c r="M173" s="26">
        <v>96630</v>
      </c>
      <c r="N173" s="31">
        <f>Tabla2[[#This Row],[Existencia]]/Tabla2[[#This Row],[Consumo de Despacho]]</f>
        <v>4.5065758791157497</v>
      </c>
      <c r="O173" s="32">
        <v>63000</v>
      </c>
      <c r="P173" s="31">
        <f>Tabla2[[#This Row],[Primer Pedido calculado el 30.07.2024]]/Tabla2[[#This Row],[Consumo de Despacho]]</f>
        <v>2.9381587538475902</v>
      </c>
      <c r="Q173" s="35">
        <f>SUM(Tabla2[[#This Row],[Alcance (en meses)]]+Tabla2[[#This Row],[Alcance (en meses)2]]+Tabla2[[#This Row],[Alcance (en meses)3]]+Tabla2[[#This Row],[Alcance del Pedido]])</f>
        <v>7.4447346329633399</v>
      </c>
      <c r="R173" s="37" t="s">
        <v>34</v>
      </c>
      <c r="S173" s="37" t="s">
        <v>25</v>
      </c>
      <c r="T173" s="9" t="s">
        <v>32</v>
      </c>
    </row>
    <row r="174" spans="1:20" ht="16.75" customHeight="1">
      <c r="A174" s="20">
        <v>169</v>
      </c>
      <c r="B174" s="21">
        <v>101097201</v>
      </c>
      <c r="C174" s="22">
        <v>101960</v>
      </c>
      <c r="D174" s="23" t="s">
        <v>213</v>
      </c>
      <c r="E174" s="24">
        <v>103968</v>
      </c>
      <c r="F174" s="25">
        <v>1.7</v>
      </c>
      <c r="G174" s="25">
        <f t="shared" si="3"/>
        <v>176745.60000000001</v>
      </c>
      <c r="H174" s="26">
        <v>5776</v>
      </c>
      <c r="I174" s="26">
        <v>87366</v>
      </c>
      <c r="J174" s="31">
        <f>Tabla2[[#This Row],[Saldos pendientes del contrato]]/Tabla2[[#This Row],[Consumo de Despacho]]</f>
        <v>15.125692520775599</v>
      </c>
      <c r="K174" s="26">
        <v>21480</v>
      </c>
      <c r="L174" s="31">
        <f>Tabla2[[#This Row],[Manos del proveedor]]/Tabla2[[#This Row],[Consumo de Despacho]]</f>
        <v>3.7188365650969502</v>
      </c>
      <c r="M174" s="26">
        <v>0</v>
      </c>
      <c r="N174" s="31">
        <f>Tabla2[[#This Row],[Existencia]]/Tabla2[[#This Row],[Consumo de Despacho]]</f>
        <v>0</v>
      </c>
      <c r="O174" s="32">
        <v>28000</v>
      </c>
      <c r="P174" s="31">
        <f>Tabla2[[#This Row],[Primer Pedido calculado el 30.07.2024]]/Tabla2[[#This Row],[Consumo de Despacho]]</f>
        <v>4.8476454293628803</v>
      </c>
      <c r="Q174" s="35">
        <f>SUM(Tabla2[[#This Row],[Alcance (en meses)]]+Tabla2[[#This Row],[Alcance (en meses)2]]+Tabla2[[#This Row],[Alcance (en meses)3]]+Tabla2[[#This Row],[Alcance del Pedido]])</f>
        <v>23.6921745152355</v>
      </c>
      <c r="R174" s="37" t="s">
        <v>28</v>
      </c>
      <c r="S174" s="37" t="s">
        <v>25</v>
      </c>
      <c r="T174" s="9" t="s">
        <v>35</v>
      </c>
    </row>
    <row r="175" spans="1:20" ht="16.75" customHeight="1">
      <c r="A175" s="20">
        <v>170</v>
      </c>
      <c r="B175" s="21">
        <v>101097301</v>
      </c>
      <c r="C175" s="22">
        <v>101961</v>
      </c>
      <c r="D175" s="23" t="s">
        <v>214</v>
      </c>
      <c r="E175" s="24">
        <v>113760</v>
      </c>
      <c r="F175" s="25">
        <v>2.89</v>
      </c>
      <c r="G175" s="25">
        <f t="shared" si="3"/>
        <v>328766.40000000002</v>
      </c>
      <c r="H175" s="26">
        <v>6320</v>
      </c>
      <c r="I175" s="26">
        <v>0</v>
      </c>
      <c r="J175" s="31">
        <f>Tabla2[[#This Row],[Saldos pendientes del contrato]]/Tabla2[[#This Row],[Consumo de Despacho]]</f>
        <v>0</v>
      </c>
      <c r="K175" s="26">
        <v>0</v>
      </c>
      <c r="L175" s="31">
        <f>Tabla2[[#This Row],[Manos del proveedor]]/Tabla2[[#This Row],[Consumo de Despacho]]</f>
        <v>0</v>
      </c>
      <c r="M175" s="26">
        <v>0</v>
      </c>
      <c r="N175" s="31">
        <f>Tabla2[[#This Row],[Existencia]]/Tabla2[[#This Row],[Consumo de Despacho]]</f>
        <v>0</v>
      </c>
      <c r="O175" s="32">
        <v>30000</v>
      </c>
      <c r="P175" s="31">
        <f>Tabla2[[#This Row],[Primer Pedido calculado el 30.07.2024]]/Tabla2[[#This Row],[Consumo de Despacho]]</f>
        <v>4.7468354430379804</v>
      </c>
      <c r="Q175" s="35">
        <f>SUM(Tabla2[[#This Row],[Alcance (en meses)]]+Tabla2[[#This Row],[Alcance (en meses)2]]+Tabla2[[#This Row],[Alcance (en meses)3]]+Tabla2[[#This Row],[Alcance del Pedido]])</f>
        <v>4.7468354430379804</v>
      </c>
      <c r="R175" s="37" t="s">
        <v>24</v>
      </c>
      <c r="S175" s="37" t="s">
        <v>25</v>
      </c>
      <c r="T175" s="9" t="s">
        <v>35</v>
      </c>
    </row>
    <row r="176" spans="1:20" ht="16.75" customHeight="1">
      <c r="A176" s="20">
        <v>171</v>
      </c>
      <c r="B176" s="21">
        <v>101077501</v>
      </c>
      <c r="C176" s="22">
        <v>10691</v>
      </c>
      <c r="D176" s="23" t="s">
        <v>215</v>
      </c>
      <c r="E176" s="24">
        <v>673506</v>
      </c>
      <c r="F176" s="25">
        <v>0.08</v>
      </c>
      <c r="G176" s="25">
        <f t="shared" si="3"/>
        <v>53880.480000000003</v>
      </c>
      <c r="H176" s="26">
        <v>37417</v>
      </c>
      <c r="I176" s="26">
        <v>510380</v>
      </c>
      <c r="J176" s="31">
        <f>Tabla2[[#This Row],[Saldos pendientes del contrato]]/Tabla2[[#This Row],[Consumo de Despacho]]</f>
        <v>13.6403239169362</v>
      </c>
      <c r="K176" s="26">
        <v>0</v>
      </c>
      <c r="L176" s="31">
        <f>Tabla2[[#This Row],[Manos del proveedor]]/Tabla2[[#This Row],[Consumo de Despacho]]</f>
        <v>0</v>
      </c>
      <c r="M176" s="26">
        <v>147000</v>
      </c>
      <c r="N176" s="31">
        <f>Tabla2[[#This Row],[Existencia]]/Tabla2[[#This Row],[Consumo de Despacho]]</f>
        <v>3.92869551273485</v>
      </c>
      <c r="O176" s="32">
        <v>37400</v>
      </c>
      <c r="P176" s="31">
        <f>Tabla2[[#This Row],[Primer Pedido calculado el 30.07.2024]]/Tabla2[[#This Row],[Consumo de Despacho]]</f>
        <v>0.99954566106315301</v>
      </c>
      <c r="Q176" s="35">
        <f>SUM(Tabla2[[#This Row],[Alcance (en meses)]]+Tabla2[[#This Row],[Alcance (en meses)2]]+Tabla2[[#This Row],[Alcance (en meses)3]]+Tabla2[[#This Row],[Alcance del Pedido]])</f>
        <v>18.5685650907342</v>
      </c>
      <c r="R176" s="37" t="s">
        <v>31</v>
      </c>
      <c r="S176" s="37" t="s">
        <v>25</v>
      </c>
      <c r="T176" s="9" t="s">
        <v>41</v>
      </c>
    </row>
    <row r="177" spans="1:20" ht="16.75" customHeight="1">
      <c r="A177" s="20">
        <v>172</v>
      </c>
      <c r="B177" s="21">
        <v>101001101</v>
      </c>
      <c r="C177" s="22">
        <v>10637</v>
      </c>
      <c r="D177" s="23" t="s">
        <v>216</v>
      </c>
      <c r="E177" s="24">
        <v>45914688</v>
      </c>
      <c r="F177" s="25">
        <v>0.03</v>
      </c>
      <c r="G177" s="25">
        <f t="shared" si="3"/>
        <v>1377440.64</v>
      </c>
      <c r="H177" s="26">
        <v>2396953</v>
      </c>
      <c r="I177" s="26">
        <v>0</v>
      </c>
      <c r="J177" s="31">
        <f>Tabla2[[#This Row],[Saldos pendientes del contrato]]/Tabla2[[#This Row],[Consumo de Despacho]]</f>
        <v>0</v>
      </c>
      <c r="K177" s="26">
        <v>0</v>
      </c>
      <c r="L177" s="31">
        <f>Tabla2[[#This Row],[Manos del proveedor]]/Tabla2[[#This Row],[Consumo de Despacho]]</f>
        <v>0</v>
      </c>
      <c r="M177" s="26">
        <v>0</v>
      </c>
      <c r="N177" s="31">
        <f>Tabla2[[#This Row],[Existencia]]/Tabla2[[#This Row],[Consumo de Despacho]]</f>
        <v>0</v>
      </c>
      <c r="O177" s="32">
        <v>14380700</v>
      </c>
      <c r="P177" s="31">
        <f>Tabla2[[#This Row],[Primer Pedido calculado el 30.07.2024]]/Tabla2[[#This Row],[Consumo de Despacho]]</f>
        <v>5.9995752941338401</v>
      </c>
      <c r="Q177" s="35">
        <f>SUM(Tabla2[[#This Row],[Alcance (en meses)]]+Tabla2[[#This Row],[Alcance (en meses)2]]+Tabla2[[#This Row],[Alcance (en meses)3]]+Tabla2[[#This Row],[Alcance del Pedido]])</f>
        <v>5.9995752941338401</v>
      </c>
      <c r="R177" s="37" t="s">
        <v>24</v>
      </c>
      <c r="S177" s="37" t="s">
        <v>25</v>
      </c>
      <c r="T177" s="9" t="s">
        <v>35</v>
      </c>
    </row>
    <row r="178" spans="1:20" ht="16.75" customHeight="1">
      <c r="A178" s="20">
        <v>173</v>
      </c>
      <c r="B178" s="21">
        <v>102092901</v>
      </c>
      <c r="C178" s="22">
        <v>12226</v>
      </c>
      <c r="D178" s="23" t="s">
        <v>217</v>
      </c>
      <c r="E178" s="24">
        <v>325098</v>
      </c>
      <c r="F178" s="25">
        <v>1.65</v>
      </c>
      <c r="G178" s="25">
        <f t="shared" si="3"/>
        <v>536411.69999999995</v>
      </c>
      <c r="H178" s="26">
        <v>18061</v>
      </c>
      <c r="I178" s="26">
        <v>92908</v>
      </c>
      <c r="J178" s="31">
        <f>Tabla2[[#This Row],[Saldos pendientes del contrato]]/Tabla2[[#This Row],[Consumo de Despacho]]</f>
        <v>5.1441226953103403</v>
      </c>
      <c r="K178" s="26">
        <v>34159</v>
      </c>
      <c r="L178" s="31">
        <f>Tabla2[[#This Row],[Manos del proveedor]]/Tabla2[[#This Row],[Consumo de Despacho]]</f>
        <v>1.8913127733791</v>
      </c>
      <c r="M178" s="26">
        <v>36690</v>
      </c>
      <c r="N178" s="31">
        <f>Tabla2[[#This Row],[Existencia]]/Tabla2[[#This Row],[Consumo de Despacho]]</f>
        <v>2.0314489784618801</v>
      </c>
      <c r="O178" s="32">
        <v>18061</v>
      </c>
      <c r="P178" s="31">
        <f>Tabla2[[#This Row],[Primer Pedido calculado el 30.07.2024]]/Tabla2[[#This Row],[Consumo de Despacho]]</f>
        <v>1</v>
      </c>
      <c r="Q178" s="35">
        <f>SUM(Tabla2[[#This Row],[Alcance (en meses)]]+Tabla2[[#This Row],[Alcance (en meses)2]]+Tabla2[[#This Row],[Alcance (en meses)3]]+Tabla2[[#This Row],[Alcance del Pedido]])</f>
        <v>10.066884447151301</v>
      </c>
      <c r="R178" s="37" t="s">
        <v>37</v>
      </c>
      <c r="S178" s="37" t="s">
        <v>25</v>
      </c>
      <c r="T178" s="9" t="s">
        <v>26</v>
      </c>
    </row>
    <row r="179" spans="1:20" ht="16.75" customHeight="1">
      <c r="A179" s="20">
        <v>174</v>
      </c>
      <c r="B179" s="21">
        <v>101096301</v>
      </c>
      <c r="C179" s="22">
        <v>101798</v>
      </c>
      <c r="D179" s="23" t="s">
        <v>218</v>
      </c>
      <c r="E179" s="24">
        <v>49379346</v>
      </c>
      <c r="F179" s="25">
        <v>0.48</v>
      </c>
      <c r="G179" s="25">
        <f t="shared" si="3"/>
        <v>23702086.079999998</v>
      </c>
      <c r="H179" s="26">
        <v>3311047</v>
      </c>
      <c r="I179" s="26">
        <v>20</v>
      </c>
      <c r="J179" s="31">
        <f>Tabla2[[#This Row],[Saldos pendientes del contrato]]/Tabla2[[#This Row],[Consumo de Despacho]]</f>
        <v>6.0403854128316498E-6</v>
      </c>
      <c r="K179" s="26">
        <v>0</v>
      </c>
      <c r="L179" s="31">
        <f>Tabla2[[#This Row],[Manos del proveedor]]/Tabla2[[#This Row],[Consumo de Despacho]]</f>
        <v>0</v>
      </c>
      <c r="M179" s="26">
        <v>787440</v>
      </c>
      <c r="N179" s="31">
        <f>Tabla2[[#This Row],[Existencia]]/Tabla2[[#This Row],[Consumo de Despacho]]</f>
        <v>0.237822054474008</v>
      </c>
      <c r="O179" s="32">
        <v>16550100</v>
      </c>
      <c r="P179" s="31">
        <f>Tabla2[[#This Row],[Primer Pedido calculado el 30.07.2024]]/Tabla2[[#This Row],[Consumo de Despacho]]</f>
        <v>4.9984491310452599</v>
      </c>
      <c r="Q179" s="35">
        <f>SUM(Tabla2[[#This Row],[Alcance (en meses)]]+Tabla2[[#This Row],[Alcance (en meses)2]]+Tabla2[[#This Row],[Alcance (en meses)3]]+Tabla2[[#This Row],[Alcance del Pedido]])</f>
        <v>5.2362772259046801</v>
      </c>
      <c r="R179" s="37" t="s">
        <v>24</v>
      </c>
      <c r="S179" s="37" t="s">
        <v>25</v>
      </c>
      <c r="T179" s="9" t="s">
        <v>29</v>
      </c>
    </row>
    <row r="180" spans="1:20" ht="16.75" customHeight="1">
      <c r="A180" s="20">
        <v>175</v>
      </c>
      <c r="B180" s="21">
        <v>102011801</v>
      </c>
      <c r="C180" s="22">
        <v>10121</v>
      </c>
      <c r="D180" s="23" t="s">
        <v>219</v>
      </c>
      <c r="E180" s="24">
        <v>64728</v>
      </c>
      <c r="F180" s="25">
        <v>2.11</v>
      </c>
      <c r="G180" s="25">
        <f t="shared" si="3"/>
        <v>136576.07999999999</v>
      </c>
      <c r="H180" s="26">
        <v>3596</v>
      </c>
      <c r="I180" s="26">
        <v>50240</v>
      </c>
      <c r="J180" s="31">
        <f>Tabla2[[#This Row],[Saldos pendientes del contrato]]/Tabla2[[#This Row],[Consumo de Despacho]]</f>
        <v>13.971078976640699</v>
      </c>
      <c r="K180" s="26">
        <v>6420</v>
      </c>
      <c r="L180" s="31">
        <f>Tabla2[[#This Row],[Manos del proveedor]]/Tabla2[[#This Row],[Consumo de Despacho]]</f>
        <v>1.7853170189098999</v>
      </c>
      <c r="M180" s="26">
        <v>17490</v>
      </c>
      <c r="N180" s="31">
        <f>Tabla2[[#This Row],[Existencia]]/Tabla2[[#This Row],[Consumo de Despacho]]</f>
        <v>4.8637374860956601</v>
      </c>
      <c r="O180" s="32">
        <v>1700</v>
      </c>
      <c r="P180" s="31">
        <f>Tabla2[[#This Row],[Primer Pedido calculado el 30.07.2024]]/Tabla2[[#This Row],[Consumo de Despacho]]</f>
        <v>0.47274749721913201</v>
      </c>
      <c r="Q180" s="35">
        <f>SUM(Tabla2[[#This Row],[Alcance (en meses)]]+Tabla2[[#This Row],[Alcance (en meses)2]]+Tabla2[[#This Row],[Alcance (en meses)3]]+Tabla2[[#This Row],[Alcance del Pedido]])</f>
        <v>21.092880978865399</v>
      </c>
      <c r="R180" s="37" t="s">
        <v>34</v>
      </c>
      <c r="S180" s="37" t="s">
        <v>25</v>
      </c>
      <c r="T180" s="9" t="s">
        <v>32</v>
      </c>
    </row>
    <row r="181" spans="1:20" ht="16.75" customHeight="1">
      <c r="A181" s="20">
        <v>176</v>
      </c>
      <c r="B181" s="21">
        <v>102078001</v>
      </c>
      <c r="C181" s="22">
        <v>10314</v>
      </c>
      <c r="D181" s="23" t="s">
        <v>220</v>
      </c>
      <c r="E181" s="24">
        <v>399528</v>
      </c>
      <c r="F181" s="25">
        <v>1.77</v>
      </c>
      <c r="G181" s="25">
        <f t="shared" si="3"/>
        <v>707164.56</v>
      </c>
      <c r="H181" s="26">
        <v>22196</v>
      </c>
      <c r="I181" s="26">
        <v>0</v>
      </c>
      <c r="J181" s="31">
        <f>Tabla2[[#This Row],[Saldos pendientes del contrato]]/Tabla2[[#This Row],[Consumo de Despacho]]</f>
        <v>0</v>
      </c>
      <c r="K181" s="26">
        <v>75550</v>
      </c>
      <c r="L181" s="31">
        <f>Tabla2[[#This Row],[Manos del proveedor]]/Tabla2[[#This Row],[Consumo de Despacho]]</f>
        <v>3.4037664444044</v>
      </c>
      <c r="M181" s="26">
        <v>59310</v>
      </c>
      <c r="N181" s="31">
        <f>Tabla2[[#This Row],[Existencia]]/Tabla2[[#This Row],[Consumo de Despacho]]</f>
        <v>2.67210308163633</v>
      </c>
      <c r="O181" s="32">
        <v>22196</v>
      </c>
      <c r="P181" s="31">
        <f>Tabla2[[#This Row],[Primer Pedido calculado el 30.07.2024]]/Tabla2[[#This Row],[Consumo de Despacho]]</f>
        <v>1</v>
      </c>
      <c r="Q181" s="35">
        <f>SUM(Tabla2[[#This Row],[Alcance (en meses)]]+Tabla2[[#This Row],[Alcance (en meses)2]]+Tabla2[[#This Row],[Alcance (en meses)3]]+Tabla2[[#This Row],[Alcance del Pedido]])</f>
        <v>7.0758695260407301</v>
      </c>
      <c r="R181" s="37" t="s">
        <v>28</v>
      </c>
      <c r="S181" s="37" t="s">
        <v>25</v>
      </c>
      <c r="T181" s="9" t="s">
        <v>26</v>
      </c>
    </row>
    <row r="182" spans="1:20" ht="16.75" customHeight="1">
      <c r="A182" s="20">
        <v>177</v>
      </c>
      <c r="B182" s="21">
        <v>103047001</v>
      </c>
      <c r="C182" s="22">
        <v>10783</v>
      </c>
      <c r="D182" s="23" t="s">
        <v>221</v>
      </c>
      <c r="E182" s="24">
        <v>222444</v>
      </c>
      <c r="F182" s="25">
        <v>2.65</v>
      </c>
      <c r="G182" s="25">
        <f t="shared" si="3"/>
        <v>589476.6</v>
      </c>
      <c r="H182" s="26">
        <v>12358</v>
      </c>
      <c r="I182" s="26">
        <v>190220</v>
      </c>
      <c r="J182" s="31">
        <f>Tabla2[[#This Row],[Saldos pendientes del contrato]]/Tabla2[[#This Row],[Consumo de Despacho]]</f>
        <v>15.3924583265901</v>
      </c>
      <c r="K182" s="26">
        <v>15000</v>
      </c>
      <c r="L182" s="31">
        <f>Tabla2[[#This Row],[Manos del proveedor]]/Tabla2[[#This Row],[Consumo de Despacho]]</f>
        <v>1.2137886389383401</v>
      </c>
      <c r="M182" s="26">
        <v>8706</v>
      </c>
      <c r="N182" s="31">
        <f>Tabla2[[#This Row],[Existencia]]/Tabla2[[#This Row],[Consumo de Despacho]]</f>
        <v>0.704482926039812</v>
      </c>
      <c r="O182" s="32">
        <v>12400</v>
      </c>
      <c r="P182" s="31">
        <f>Tabla2[[#This Row],[Primer Pedido calculado el 30.07.2024]]/Tabla2[[#This Row],[Consumo de Despacho]]</f>
        <v>1.00339860818903</v>
      </c>
      <c r="Q182" s="35">
        <f>SUM(Tabla2[[#This Row],[Alcance (en meses)]]+Tabla2[[#This Row],[Alcance (en meses)2]]+Tabla2[[#This Row],[Alcance (en meses)3]]+Tabla2[[#This Row],[Alcance del Pedido]])</f>
        <v>18.314128499757199</v>
      </c>
      <c r="R182" s="37" t="s">
        <v>49</v>
      </c>
      <c r="S182" s="37" t="s">
        <v>25</v>
      </c>
      <c r="T182" s="9" t="s">
        <v>29</v>
      </c>
    </row>
    <row r="183" spans="1:20" ht="16.75" customHeight="1">
      <c r="A183" s="20">
        <v>178</v>
      </c>
      <c r="B183" s="21">
        <v>103030501</v>
      </c>
      <c r="C183" s="22">
        <v>10802</v>
      </c>
      <c r="D183" s="23" t="s">
        <v>222</v>
      </c>
      <c r="E183" s="24">
        <v>1746</v>
      </c>
      <c r="F183" s="25">
        <v>27.59</v>
      </c>
      <c r="G183" s="25">
        <f t="shared" si="3"/>
        <v>48172.14</v>
      </c>
      <c r="H183" s="26">
        <v>97</v>
      </c>
      <c r="I183" s="26">
        <v>0</v>
      </c>
      <c r="J183" s="31">
        <f>Tabla2[[#This Row],[Saldos pendientes del contrato]]/Tabla2[[#This Row],[Consumo de Despacho]]</f>
        <v>0</v>
      </c>
      <c r="K183" s="26">
        <v>0</v>
      </c>
      <c r="L183" s="31">
        <f>Tabla2[[#This Row],[Manos del proveedor]]/Tabla2[[#This Row],[Consumo de Despacho]]</f>
        <v>0</v>
      </c>
      <c r="M183" s="26">
        <v>356</v>
      </c>
      <c r="N183" s="31">
        <f>Tabla2[[#This Row],[Existencia]]/Tabla2[[#This Row],[Consumo de Despacho]]</f>
        <v>3.6701030927835001</v>
      </c>
      <c r="O183" s="32">
        <v>291</v>
      </c>
      <c r="P183" s="31">
        <f>Tabla2[[#This Row],[Primer Pedido calculado el 30.07.2024]]/Tabla2[[#This Row],[Consumo de Despacho]]</f>
        <v>3</v>
      </c>
      <c r="Q183" s="35">
        <f>SUM(Tabla2[[#This Row],[Alcance (en meses)]]+Tabla2[[#This Row],[Alcance (en meses)2]]+Tabla2[[#This Row],[Alcance (en meses)3]]+Tabla2[[#This Row],[Alcance del Pedido]])</f>
        <v>6.6701030927835001</v>
      </c>
      <c r="R183" s="37" t="s">
        <v>49</v>
      </c>
      <c r="S183" s="37" t="s">
        <v>25</v>
      </c>
      <c r="T183" s="9" t="s">
        <v>41</v>
      </c>
    </row>
    <row r="184" spans="1:20" ht="16.75" customHeight="1">
      <c r="A184" s="20">
        <v>179</v>
      </c>
      <c r="B184" s="21">
        <v>102093001</v>
      </c>
      <c r="C184" s="22">
        <v>11209</v>
      </c>
      <c r="D184" s="23" t="s">
        <v>223</v>
      </c>
      <c r="E184" s="24">
        <v>18360</v>
      </c>
      <c r="F184" s="25">
        <v>13.01</v>
      </c>
      <c r="G184" s="25">
        <f t="shared" si="3"/>
        <v>238863.6</v>
      </c>
      <c r="H184" s="26">
        <v>1020</v>
      </c>
      <c r="I184" s="26">
        <v>12848</v>
      </c>
      <c r="J184" s="31">
        <f>Tabla2[[#This Row],[Saldos pendientes del contrato]]/Tabla2[[#This Row],[Consumo de Despacho]]</f>
        <v>12.596078431372501</v>
      </c>
      <c r="K184" s="26">
        <v>5558</v>
      </c>
      <c r="L184" s="31">
        <f>Tabla2[[#This Row],[Manos del proveedor]]/Tabla2[[#This Row],[Consumo de Despacho]]</f>
        <v>5.4490196078431401</v>
      </c>
      <c r="M184" s="26">
        <v>238</v>
      </c>
      <c r="N184" s="31">
        <f>Tabla2[[#This Row],[Existencia]]/Tabla2[[#This Row],[Consumo de Despacho]]</f>
        <v>0.233333333333333</v>
      </c>
      <c r="O184" s="32">
        <v>1020</v>
      </c>
      <c r="P184" s="31">
        <f>Tabla2[[#This Row],[Primer Pedido calculado el 30.07.2024]]/Tabla2[[#This Row],[Consumo de Despacho]]</f>
        <v>1</v>
      </c>
      <c r="Q184" s="35">
        <f>SUM(Tabla2[[#This Row],[Alcance (en meses)]]+Tabla2[[#This Row],[Alcance (en meses)2]]+Tabla2[[#This Row],[Alcance (en meses)3]]+Tabla2[[#This Row],[Alcance del Pedido]])</f>
        <v>19.278431372549001</v>
      </c>
      <c r="R184" s="37" t="s">
        <v>67</v>
      </c>
      <c r="S184" s="37" t="s">
        <v>81</v>
      </c>
      <c r="T184" s="9" t="s">
        <v>29</v>
      </c>
    </row>
    <row r="185" spans="1:20" ht="16.75" customHeight="1">
      <c r="A185" s="20">
        <v>180</v>
      </c>
      <c r="B185" s="21">
        <v>103049901</v>
      </c>
      <c r="C185" s="22">
        <v>10388</v>
      </c>
      <c r="D185" s="23" t="s">
        <v>224</v>
      </c>
      <c r="E185" s="24">
        <v>43650</v>
      </c>
      <c r="F185" s="25">
        <v>5.56</v>
      </c>
      <c r="G185" s="25">
        <f t="shared" si="3"/>
        <v>242694</v>
      </c>
      <c r="H185" s="26">
        <v>2425</v>
      </c>
      <c r="I185" s="26">
        <v>21980</v>
      </c>
      <c r="J185" s="31">
        <f>Tabla2[[#This Row],[Saldos pendientes del contrato]]/Tabla2[[#This Row],[Consumo de Despacho]]</f>
        <v>9.0639175257731992</v>
      </c>
      <c r="K185" s="26">
        <v>0</v>
      </c>
      <c r="L185" s="31">
        <f>Tabla2[[#This Row],[Manos del proveedor]]/Tabla2[[#This Row],[Consumo de Despacho]]</f>
        <v>0</v>
      </c>
      <c r="M185" s="26">
        <v>7072</v>
      </c>
      <c r="N185" s="31">
        <f>Tabla2[[#This Row],[Existencia]]/Tabla2[[#This Row],[Consumo de Despacho]]</f>
        <v>2.91628865979381</v>
      </c>
      <c r="O185" s="32">
        <v>2500</v>
      </c>
      <c r="P185" s="31">
        <f>Tabla2[[#This Row],[Primer Pedido calculado el 30.07.2024]]/Tabla2[[#This Row],[Consumo de Despacho]]</f>
        <v>1.0309278350515501</v>
      </c>
      <c r="Q185" s="35">
        <f>SUM(Tabla2[[#This Row],[Alcance (en meses)]]+Tabla2[[#This Row],[Alcance (en meses)2]]+Tabla2[[#This Row],[Alcance (en meses)3]]+Tabla2[[#This Row],[Alcance del Pedido]])</f>
        <v>13.0111340206186</v>
      </c>
      <c r="R185" s="37" t="s">
        <v>49</v>
      </c>
      <c r="S185" s="37" t="s">
        <v>25</v>
      </c>
      <c r="T185" s="9" t="s">
        <v>26</v>
      </c>
    </row>
    <row r="186" spans="1:20" ht="16.75" customHeight="1">
      <c r="A186" s="20">
        <v>181</v>
      </c>
      <c r="B186" s="21">
        <v>103056801</v>
      </c>
      <c r="C186" s="27" t="s">
        <v>225</v>
      </c>
      <c r="D186" s="23" t="s">
        <v>226</v>
      </c>
      <c r="E186" s="24">
        <v>180000</v>
      </c>
      <c r="F186" s="25">
        <v>1.48</v>
      </c>
      <c r="G186" s="25">
        <f t="shared" si="3"/>
        <v>266400</v>
      </c>
      <c r="H186" s="26">
        <v>10000</v>
      </c>
      <c r="I186" s="26">
        <v>474052</v>
      </c>
      <c r="J186" s="31">
        <f>Tabla2[[#This Row],[Saldos pendientes del contrato]]/Tabla2[[#This Row],[Consumo de Despacho]]</f>
        <v>47.405200000000001</v>
      </c>
      <c r="K186" s="26">
        <v>0</v>
      </c>
      <c r="L186" s="31">
        <f>Tabla2[[#This Row],[Manos del proveedor]]/Tabla2[[#This Row],[Consumo de Despacho]]</f>
        <v>0</v>
      </c>
      <c r="M186" s="26">
        <v>19232</v>
      </c>
      <c r="N186" s="31">
        <f>Tabla2[[#This Row],[Existencia]]/Tabla2[[#This Row],[Consumo de Despacho]]</f>
        <v>1.9232</v>
      </c>
      <c r="O186" s="32">
        <v>10000</v>
      </c>
      <c r="P186" s="31">
        <f>Tabla2[[#This Row],[Primer Pedido calculado el 30.07.2024]]/Tabla2[[#This Row],[Consumo de Despacho]]</f>
        <v>1</v>
      </c>
      <c r="Q186" s="35">
        <f>SUM(Tabla2[[#This Row],[Alcance (en meses)]]+Tabla2[[#This Row],[Alcance (en meses)2]]+Tabla2[[#This Row],[Alcance (en meses)3]]+Tabla2[[#This Row],[Alcance del Pedido]])</f>
        <v>50.328400000000002</v>
      </c>
      <c r="R186" s="37" t="s">
        <v>49</v>
      </c>
      <c r="S186" s="37" t="s">
        <v>25</v>
      </c>
      <c r="T186" s="9" t="s">
        <v>71</v>
      </c>
    </row>
    <row r="187" spans="1:20" ht="16.75" customHeight="1">
      <c r="A187" s="20">
        <v>182</v>
      </c>
      <c r="B187" s="21">
        <v>101024201</v>
      </c>
      <c r="C187" s="38" t="s">
        <v>227</v>
      </c>
      <c r="D187" s="23" t="s">
        <v>228</v>
      </c>
      <c r="E187" s="24">
        <v>5058000</v>
      </c>
      <c r="F187" s="25">
        <v>0.03</v>
      </c>
      <c r="G187" s="25">
        <f t="shared" si="3"/>
        <v>151740</v>
      </c>
      <c r="H187" s="26">
        <v>281000</v>
      </c>
      <c r="I187" s="26">
        <v>60</v>
      </c>
      <c r="J187" s="31">
        <f>Tabla2[[#This Row],[Saldos pendientes del contrato]]/Tabla2[[#This Row],[Consumo de Despacho]]</f>
        <v>2.13523131672598E-4</v>
      </c>
      <c r="K187" s="26">
        <v>0</v>
      </c>
      <c r="L187" s="31">
        <f>Tabla2[[#This Row],[Manos del proveedor]]/Tabla2[[#This Row],[Consumo de Despacho]]</f>
        <v>0</v>
      </c>
      <c r="M187" s="26">
        <v>39700</v>
      </c>
      <c r="N187" s="31">
        <f>Tabla2[[#This Row],[Existencia]]/Tabla2[[#This Row],[Consumo de Despacho]]</f>
        <v>0.14128113879003601</v>
      </c>
      <c r="O187" s="32">
        <v>1405000</v>
      </c>
      <c r="P187" s="31">
        <f>Tabla2[[#This Row],[Primer Pedido calculado el 30.07.2024]]/Tabla2[[#This Row],[Consumo de Despacho]]</f>
        <v>5</v>
      </c>
      <c r="Q187" s="35">
        <f>SUM(Tabla2[[#This Row],[Alcance (en meses)]]+Tabla2[[#This Row],[Alcance (en meses)2]]+Tabla2[[#This Row],[Alcance (en meses)3]]+Tabla2[[#This Row],[Alcance del Pedido]])</f>
        <v>5.1414946619217101</v>
      </c>
      <c r="R187" s="37" t="s">
        <v>24</v>
      </c>
      <c r="S187" s="37" t="s">
        <v>25</v>
      </c>
      <c r="T187" s="9" t="s">
        <v>29</v>
      </c>
    </row>
    <row r="188" spans="1:20" ht="16.75" customHeight="1">
      <c r="A188" s="20">
        <v>183</v>
      </c>
      <c r="B188" s="21">
        <v>102073001</v>
      </c>
      <c r="C188" s="22">
        <v>10213</v>
      </c>
      <c r="D188" s="23" t="s">
        <v>229</v>
      </c>
      <c r="E188" s="24">
        <v>200898</v>
      </c>
      <c r="F188" s="25">
        <v>1.06</v>
      </c>
      <c r="G188" s="25">
        <f t="shared" si="3"/>
        <v>212951.88</v>
      </c>
      <c r="H188" s="26">
        <v>11161</v>
      </c>
      <c r="I188" s="26">
        <v>0</v>
      </c>
      <c r="J188" s="31">
        <f>Tabla2[[#This Row],[Saldos pendientes del contrato]]/Tabla2[[#This Row],[Consumo de Despacho]]</f>
        <v>0</v>
      </c>
      <c r="K188" s="26">
        <v>0</v>
      </c>
      <c r="L188" s="31">
        <f>Tabla2[[#This Row],[Manos del proveedor]]/Tabla2[[#This Row],[Consumo de Despacho]]</f>
        <v>0</v>
      </c>
      <c r="M188" s="26">
        <v>19504</v>
      </c>
      <c r="N188" s="31">
        <f>Tabla2[[#This Row],[Existencia]]/Tabla2[[#This Row],[Consumo de Despacho]]</f>
        <v>1.74751366365021</v>
      </c>
      <c r="O188" s="32">
        <v>55805</v>
      </c>
      <c r="P188" s="31">
        <f>Tabla2[[#This Row],[Primer Pedido calculado el 30.07.2024]]/Tabla2[[#This Row],[Consumo de Despacho]]</f>
        <v>5</v>
      </c>
      <c r="Q188" s="35">
        <f>SUM(Tabla2[[#This Row],[Alcance (en meses)]]+Tabla2[[#This Row],[Alcance (en meses)2]]+Tabla2[[#This Row],[Alcance (en meses)3]]+Tabla2[[#This Row],[Alcance del Pedido]])</f>
        <v>6.74751366365021</v>
      </c>
      <c r="R188" s="37" t="s">
        <v>28</v>
      </c>
      <c r="S188" s="37" t="s">
        <v>25</v>
      </c>
      <c r="T188" s="9" t="s">
        <v>71</v>
      </c>
    </row>
    <row r="189" spans="1:20" ht="16.75" customHeight="1">
      <c r="A189" s="20">
        <v>184</v>
      </c>
      <c r="B189" s="21">
        <v>102048601</v>
      </c>
      <c r="C189" s="22">
        <v>10210</v>
      </c>
      <c r="D189" s="23" t="s">
        <v>230</v>
      </c>
      <c r="E189" s="24">
        <v>3510</v>
      </c>
      <c r="F189" s="25">
        <v>10.97</v>
      </c>
      <c r="G189" s="25">
        <f t="shared" si="3"/>
        <v>38504.699999999997</v>
      </c>
      <c r="H189" s="26">
        <v>73</v>
      </c>
      <c r="I189" s="26">
        <v>1146</v>
      </c>
      <c r="J189" s="31">
        <f>Tabla2[[#This Row],[Saldos pendientes del contrato]]/Tabla2[[#This Row],[Consumo de Despacho]]</f>
        <v>15.698630136986299</v>
      </c>
      <c r="K189" s="26">
        <v>0</v>
      </c>
      <c r="L189" s="31">
        <f>Tabla2[[#This Row],[Manos del proveedor]]/Tabla2[[#This Row],[Consumo de Despacho]]</f>
        <v>0</v>
      </c>
      <c r="M189" s="26">
        <v>643</v>
      </c>
      <c r="N189" s="31">
        <f>Tabla2[[#This Row],[Existencia]]/Tabla2[[#This Row],[Consumo de Despacho]]</f>
        <v>8.8082191780821901</v>
      </c>
      <c r="O189" s="32">
        <v>73</v>
      </c>
      <c r="P189" s="31">
        <f>Tabla2[[#This Row],[Primer Pedido calculado el 30.07.2024]]/Tabla2[[#This Row],[Consumo de Despacho]]</f>
        <v>1</v>
      </c>
      <c r="Q189" s="35">
        <f>SUM(Tabla2[[#This Row],[Alcance (en meses)]]+Tabla2[[#This Row],[Alcance (en meses)2]]+Tabla2[[#This Row],[Alcance (en meses)3]]+Tabla2[[#This Row],[Alcance del Pedido]])</f>
        <v>25.5068493150685</v>
      </c>
      <c r="R189" s="37" t="s">
        <v>28</v>
      </c>
      <c r="S189" s="37" t="s">
        <v>25</v>
      </c>
      <c r="T189" s="9" t="s">
        <v>44</v>
      </c>
    </row>
    <row r="190" spans="1:20" ht="16.75" customHeight="1">
      <c r="A190" s="20">
        <v>185</v>
      </c>
      <c r="B190" s="21">
        <v>101054001</v>
      </c>
      <c r="C190" s="22">
        <v>10620</v>
      </c>
      <c r="D190" s="23" t="s">
        <v>231</v>
      </c>
      <c r="E190" s="24">
        <v>1502622</v>
      </c>
      <c r="F190" s="25">
        <v>0.1</v>
      </c>
      <c r="G190" s="25">
        <f t="shared" si="3"/>
        <v>150262.20000000001</v>
      </c>
      <c r="H190" s="26">
        <v>105764</v>
      </c>
      <c r="I190" s="26">
        <v>488040</v>
      </c>
      <c r="J190" s="31">
        <f>Tabla2[[#This Row],[Saldos pendientes del contrato]]/Tabla2[[#This Row],[Consumo de Despacho]]</f>
        <v>4.6144245679058997</v>
      </c>
      <c r="K190" s="26">
        <v>0</v>
      </c>
      <c r="L190" s="31">
        <f>Tabla2[[#This Row],[Manos del proveedor]]/Tabla2[[#This Row],[Consumo de Despacho]]</f>
        <v>0</v>
      </c>
      <c r="M190" s="26">
        <v>354900</v>
      </c>
      <c r="N190" s="31">
        <f>Tabla2[[#This Row],[Existencia]]/Tabla2[[#This Row],[Consumo de Despacho]]</f>
        <v>3.3555841307061001</v>
      </c>
      <c r="O190" s="32">
        <v>50000</v>
      </c>
      <c r="P190" s="31">
        <f>Tabla2[[#This Row],[Primer Pedido calculado el 30.07.2024]]/Tabla2[[#This Row],[Consumo de Despacho]]</f>
        <v>0.47275065239589997</v>
      </c>
      <c r="Q190" s="35">
        <f>SUM(Tabla2[[#This Row],[Alcance (en meses)]]+Tabla2[[#This Row],[Alcance (en meses)2]]+Tabla2[[#This Row],[Alcance (en meses)3]]+Tabla2[[#This Row],[Alcance del Pedido]])</f>
        <v>8.4427593510079006</v>
      </c>
      <c r="R190" s="37" t="s">
        <v>24</v>
      </c>
      <c r="S190" s="37" t="s">
        <v>25</v>
      </c>
      <c r="T190" s="9" t="s">
        <v>41</v>
      </c>
    </row>
    <row r="191" spans="1:20" ht="16.75" customHeight="1">
      <c r="A191" s="20">
        <v>186</v>
      </c>
      <c r="B191" s="21">
        <v>102009401</v>
      </c>
      <c r="C191" s="22">
        <v>10275</v>
      </c>
      <c r="D191" s="23" t="s">
        <v>232</v>
      </c>
      <c r="E191" s="24">
        <v>583020</v>
      </c>
      <c r="F191" s="25">
        <v>0.71</v>
      </c>
      <c r="G191" s="25">
        <f t="shared" si="3"/>
        <v>413944.2</v>
      </c>
      <c r="H191" s="26">
        <v>32390</v>
      </c>
      <c r="I191" s="26">
        <v>94180</v>
      </c>
      <c r="J191" s="31">
        <f>Tabla2[[#This Row],[Saldos pendientes del contrato]]/Tabla2[[#This Row],[Consumo de Despacho]]</f>
        <v>2.9076875578882402</v>
      </c>
      <c r="K191" s="26">
        <v>171480</v>
      </c>
      <c r="L191" s="31">
        <f>Tabla2[[#This Row],[Manos del proveedor]]/Tabla2[[#This Row],[Consumo de Despacho]]</f>
        <v>5.29422661315221</v>
      </c>
      <c r="M191" s="26">
        <v>120605</v>
      </c>
      <c r="N191" s="31">
        <f>Tabla2[[#This Row],[Existencia]]/Tabla2[[#This Row],[Consumo de Despacho]]</f>
        <v>3.7235257795615899</v>
      </c>
      <c r="O191" s="32">
        <v>90000</v>
      </c>
      <c r="P191" s="31">
        <f>Tabla2[[#This Row],[Primer Pedido calculado el 30.07.2024]]/Tabla2[[#This Row],[Consumo de Despacho]]</f>
        <v>2.77863538129052</v>
      </c>
      <c r="Q191" s="35">
        <f>SUM(Tabla2[[#This Row],[Alcance (en meses)]]+Tabla2[[#This Row],[Alcance (en meses)2]]+Tabla2[[#This Row],[Alcance (en meses)3]]+Tabla2[[#This Row],[Alcance del Pedido]])</f>
        <v>14.7040753318926</v>
      </c>
      <c r="R191" s="37" t="s">
        <v>34</v>
      </c>
      <c r="S191" s="37" t="s">
        <v>25</v>
      </c>
      <c r="T191" s="9" t="s">
        <v>41</v>
      </c>
    </row>
    <row r="192" spans="1:20" ht="16.75" customHeight="1">
      <c r="A192" s="20">
        <v>187</v>
      </c>
      <c r="B192" s="21">
        <v>103061201</v>
      </c>
      <c r="C192" s="22">
        <v>102376</v>
      </c>
      <c r="D192" s="23" t="s">
        <v>233</v>
      </c>
      <c r="E192" s="24">
        <v>945000</v>
      </c>
      <c r="F192" s="25">
        <v>1.05</v>
      </c>
      <c r="G192" s="25">
        <f t="shared" si="3"/>
        <v>992250</v>
      </c>
      <c r="H192" s="26">
        <v>47248</v>
      </c>
      <c r="I192" s="26">
        <v>339180</v>
      </c>
      <c r="J192" s="31">
        <f>Tabla2[[#This Row],[Saldos pendientes del contrato]]/Tabla2[[#This Row],[Consumo de Despacho]]</f>
        <v>7.1787165594310904</v>
      </c>
      <c r="K192" s="26">
        <v>63900</v>
      </c>
      <c r="L192" s="31">
        <f>Tabla2[[#This Row],[Manos del proveedor]]/Tabla2[[#This Row],[Consumo de Despacho]]</f>
        <v>1.35243819844226</v>
      </c>
      <c r="M192" s="26">
        <v>0</v>
      </c>
      <c r="N192" s="31">
        <f>Tabla2[[#This Row],[Existencia]]/Tabla2[[#This Row],[Consumo de Despacho]]</f>
        <v>0</v>
      </c>
      <c r="O192" s="32">
        <v>47220</v>
      </c>
      <c r="P192" s="31">
        <f>Tabla2[[#This Row],[Primer Pedido calculado el 30.07.2024]]/Tabla2[[#This Row],[Consumo de Despacho]]</f>
        <v>0.99940738232306103</v>
      </c>
      <c r="Q192" s="35">
        <f>SUM(Tabla2[[#This Row],[Alcance (en meses)]]+Tabla2[[#This Row],[Alcance (en meses)2]]+Tabla2[[#This Row],[Alcance (en meses)3]]+Tabla2[[#This Row],[Alcance del Pedido]])</f>
        <v>9.5305621401964107</v>
      </c>
      <c r="R192" s="37" t="s">
        <v>49</v>
      </c>
      <c r="S192" s="37" t="s">
        <v>25</v>
      </c>
      <c r="T192" s="9" t="s">
        <v>35</v>
      </c>
    </row>
    <row r="193" spans="1:20" ht="16.75" customHeight="1">
      <c r="A193" s="20">
        <v>188</v>
      </c>
      <c r="B193" s="21">
        <v>101000201</v>
      </c>
      <c r="C193" s="22">
        <v>106461</v>
      </c>
      <c r="D193" s="28" t="s">
        <v>234</v>
      </c>
      <c r="E193" s="24">
        <v>13538664</v>
      </c>
      <c r="F193" s="25">
        <v>0.05</v>
      </c>
      <c r="G193" s="25">
        <f t="shared" si="3"/>
        <v>676933.2</v>
      </c>
      <c r="H193" s="26">
        <v>908948</v>
      </c>
      <c r="I193" s="26">
        <v>0</v>
      </c>
      <c r="J193" s="31">
        <f>Tabla2[[#This Row],[Saldos pendientes del contrato]]/Tabla2[[#This Row],[Consumo de Despacho]]</f>
        <v>0</v>
      </c>
      <c r="K193" s="26">
        <v>0</v>
      </c>
      <c r="L193" s="31">
        <f>Tabla2[[#This Row],[Manos del proveedor]]/Tabla2[[#This Row],[Consumo de Despacho]]</f>
        <v>0</v>
      </c>
      <c r="M193" s="26">
        <v>0</v>
      </c>
      <c r="N193" s="31">
        <f>Tabla2[[#This Row],[Existencia]]/Tabla2[[#This Row],[Consumo de Despacho]]</f>
        <v>0</v>
      </c>
      <c r="O193" s="32">
        <v>6000000</v>
      </c>
      <c r="P193" s="31">
        <f>Tabla2[[#This Row],[Primer Pedido calculado el 30.07.2024]]/Tabla2[[#This Row],[Consumo de Despacho]]</f>
        <v>6.6010376831237902</v>
      </c>
      <c r="Q193" s="35">
        <f>SUM(Tabla2[[#This Row],[Alcance (en meses)]]+Tabla2[[#This Row],[Alcance (en meses)2]]+Tabla2[[#This Row],[Alcance (en meses)3]]+Tabla2[[#This Row],[Alcance del Pedido]])</f>
        <v>6.6010376831237902</v>
      </c>
      <c r="R193" s="37" t="s">
        <v>24</v>
      </c>
      <c r="S193" s="37" t="s">
        <v>55</v>
      </c>
      <c r="T193" s="9" t="s">
        <v>35</v>
      </c>
    </row>
    <row r="194" spans="1:20" ht="16.75" customHeight="1">
      <c r="A194" s="20">
        <v>189</v>
      </c>
      <c r="B194" s="21">
        <v>103043401</v>
      </c>
      <c r="C194" s="22">
        <v>10184</v>
      </c>
      <c r="D194" s="23" t="s">
        <v>235</v>
      </c>
      <c r="E194" s="24">
        <v>327600</v>
      </c>
      <c r="F194" s="25">
        <v>0.93</v>
      </c>
      <c r="G194" s="25">
        <f t="shared" si="3"/>
        <v>304668</v>
      </c>
      <c r="H194" s="26">
        <v>18200</v>
      </c>
      <c r="I194" s="26">
        <v>72378</v>
      </c>
      <c r="J194" s="31">
        <f>Tabla2[[#This Row],[Saldos pendientes del contrato]]/Tabla2[[#This Row],[Consumo de Despacho]]</f>
        <v>3.9768131868131902</v>
      </c>
      <c r="K194" s="26">
        <v>0</v>
      </c>
      <c r="L194" s="31">
        <f>Tabla2[[#This Row],[Manos del proveedor]]/Tabla2[[#This Row],[Consumo de Despacho]]</f>
        <v>0</v>
      </c>
      <c r="M194" s="26">
        <v>96240</v>
      </c>
      <c r="N194" s="31">
        <f>Tabla2[[#This Row],[Existencia]]/Tabla2[[#This Row],[Consumo de Despacho]]</f>
        <v>5.2879120879120904</v>
      </c>
      <c r="O194" s="32">
        <v>72800</v>
      </c>
      <c r="P194" s="31">
        <f>Tabla2[[#This Row],[Primer Pedido calculado el 30.07.2024]]/Tabla2[[#This Row],[Consumo de Despacho]]</f>
        <v>4</v>
      </c>
      <c r="Q194" s="35">
        <f>SUM(Tabla2[[#This Row],[Alcance (en meses)]]+Tabla2[[#This Row],[Alcance (en meses)2]]+Tabla2[[#This Row],[Alcance (en meses)3]]+Tabla2[[#This Row],[Alcance del Pedido]])</f>
        <v>13.264725274725301</v>
      </c>
      <c r="R194" s="37" t="s">
        <v>49</v>
      </c>
      <c r="S194" s="37" t="s">
        <v>25</v>
      </c>
      <c r="T194" s="9" t="s">
        <v>58</v>
      </c>
    </row>
    <row r="195" spans="1:20" ht="16.75" customHeight="1">
      <c r="A195" s="20">
        <v>190</v>
      </c>
      <c r="B195" s="21">
        <v>103048901</v>
      </c>
      <c r="C195" s="22">
        <v>10186</v>
      </c>
      <c r="D195" s="23" t="s">
        <v>236</v>
      </c>
      <c r="E195" s="24">
        <v>35226</v>
      </c>
      <c r="F195" s="25">
        <v>1.05</v>
      </c>
      <c r="G195" s="25">
        <f t="shared" si="3"/>
        <v>36987.300000000003</v>
      </c>
      <c r="H195" s="26">
        <v>1957</v>
      </c>
      <c r="I195" s="26">
        <v>7786</v>
      </c>
      <c r="J195" s="31">
        <f>Tabla2[[#This Row],[Saldos pendientes del contrato]]/Tabla2[[#This Row],[Consumo de Despacho]]</f>
        <v>3.9785385794583501</v>
      </c>
      <c r="K195" s="26">
        <v>6000</v>
      </c>
      <c r="L195" s="31">
        <f>Tabla2[[#This Row],[Manos del proveedor]]/Tabla2[[#This Row],[Consumo de Despacho]]</f>
        <v>3.06591722023505</v>
      </c>
      <c r="M195" s="26">
        <v>4594</v>
      </c>
      <c r="N195" s="31">
        <f>Tabla2[[#This Row],[Existencia]]/Tabla2[[#This Row],[Consumo de Despacho]]</f>
        <v>2.3474706182933098</v>
      </c>
      <c r="O195" s="32">
        <v>2000</v>
      </c>
      <c r="P195" s="31">
        <f>Tabla2[[#This Row],[Primer Pedido calculado el 30.07.2024]]/Tabla2[[#This Row],[Consumo de Despacho]]</f>
        <v>1.02197240674502</v>
      </c>
      <c r="Q195" s="35">
        <f>SUM(Tabla2[[#This Row],[Alcance (en meses)]]+Tabla2[[#This Row],[Alcance (en meses)2]]+Tabla2[[#This Row],[Alcance (en meses)3]]+Tabla2[[#This Row],[Alcance del Pedido]])</f>
        <v>10.413898824731699</v>
      </c>
      <c r="R195" s="37" t="s">
        <v>49</v>
      </c>
      <c r="S195" s="37" t="s">
        <v>25</v>
      </c>
      <c r="T195" s="9" t="s">
        <v>26</v>
      </c>
    </row>
    <row r="196" spans="1:20" ht="16.75" customHeight="1">
      <c r="A196" s="20">
        <v>191</v>
      </c>
      <c r="B196" s="21">
        <v>102062401</v>
      </c>
      <c r="C196" s="22">
        <v>10198</v>
      </c>
      <c r="D196" s="23" t="s">
        <v>237</v>
      </c>
      <c r="E196" s="24">
        <v>4644</v>
      </c>
      <c r="F196" s="25">
        <v>9</v>
      </c>
      <c r="G196" s="25">
        <f t="shared" si="3"/>
        <v>41796</v>
      </c>
      <c r="H196" s="26">
        <v>258</v>
      </c>
      <c r="I196" s="26">
        <v>2190</v>
      </c>
      <c r="J196" s="31">
        <f>Tabla2[[#This Row],[Saldos pendientes del contrato]]/Tabla2[[#This Row],[Consumo de Despacho]]</f>
        <v>8.4883720930232602</v>
      </c>
      <c r="K196" s="26">
        <v>1500</v>
      </c>
      <c r="L196" s="31">
        <f>Tabla2[[#This Row],[Manos del proveedor]]/Tabla2[[#This Row],[Consumo de Despacho]]</f>
        <v>5.81395348837209</v>
      </c>
      <c r="M196" s="26">
        <v>123</v>
      </c>
      <c r="N196" s="31">
        <f>Tabla2[[#This Row],[Existencia]]/Tabla2[[#This Row],[Consumo de Despacho]]</f>
        <v>0.47674418604651198</v>
      </c>
      <c r="O196" s="32">
        <v>258</v>
      </c>
      <c r="P196" s="31">
        <f>Tabla2[[#This Row],[Primer Pedido calculado el 30.07.2024]]/Tabla2[[#This Row],[Consumo de Despacho]]</f>
        <v>1</v>
      </c>
      <c r="Q196" s="35">
        <f>SUM(Tabla2[[#This Row],[Alcance (en meses)]]+Tabla2[[#This Row],[Alcance (en meses)2]]+Tabla2[[#This Row],[Alcance (en meses)3]]+Tabla2[[#This Row],[Alcance del Pedido]])</f>
        <v>15.7790697674419</v>
      </c>
      <c r="R196" s="37" t="s">
        <v>28</v>
      </c>
      <c r="S196" s="37" t="s">
        <v>25</v>
      </c>
      <c r="T196" s="9" t="s">
        <v>29</v>
      </c>
    </row>
    <row r="197" spans="1:20" ht="16.75" customHeight="1">
      <c r="A197" s="20">
        <v>192</v>
      </c>
      <c r="B197" s="21">
        <v>101094001</v>
      </c>
      <c r="C197" s="22">
        <v>12028</v>
      </c>
      <c r="D197" s="23" t="s">
        <v>238</v>
      </c>
      <c r="E197" s="24">
        <v>59400</v>
      </c>
      <c r="F197" s="25">
        <v>9.41</v>
      </c>
      <c r="G197" s="25">
        <f t="shared" si="3"/>
        <v>558954</v>
      </c>
      <c r="H197" s="26">
        <v>3300</v>
      </c>
      <c r="I197" s="26">
        <v>57112</v>
      </c>
      <c r="J197" s="31">
        <f>Tabla2[[#This Row],[Saldos pendientes del contrato]]/Tabla2[[#This Row],[Consumo de Despacho]]</f>
        <v>17.3066666666667</v>
      </c>
      <c r="K197" s="26">
        <v>0</v>
      </c>
      <c r="L197" s="31">
        <f>Tabla2[[#This Row],[Manos del proveedor]]/Tabla2[[#This Row],[Consumo de Despacho]]</f>
        <v>0</v>
      </c>
      <c r="M197" s="26">
        <v>15700</v>
      </c>
      <c r="N197" s="31">
        <f>Tabla2[[#This Row],[Existencia]]/Tabla2[[#This Row],[Consumo de Despacho]]</f>
        <v>4.7575757575757596</v>
      </c>
      <c r="O197" s="32">
        <v>3300</v>
      </c>
      <c r="P197" s="31">
        <f>Tabla2[[#This Row],[Primer Pedido calculado el 30.07.2024]]/Tabla2[[#This Row],[Consumo de Despacho]]</f>
        <v>1</v>
      </c>
      <c r="Q197" s="35">
        <f>SUM(Tabla2[[#This Row],[Alcance (en meses)]]+Tabla2[[#This Row],[Alcance (en meses)2]]+Tabla2[[#This Row],[Alcance (en meses)3]]+Tabla2[[#This Row],[Alcance del Pedido]])</f>
        <v>23.064242424242401</v>
      </c>
      <c r="R197" s="37" t="s">
        <v>67</v>
      </c>
      <c r="S197" s="37" t="s">
        <v>81</v>
      </c>
      <c r="T197" s="9" t="s">
        <v>32</v>
      </c>
    </row>
    <row r="198" spans="1:20" ht="16.75" customHeight="1">
      <c r="A198" s="20">
        <v>193</v>
      </c>
      <c r="B198" s="21">
        <v>102018101</v>
      </c>
      <c r="C198" s="22">
        <v>10334</v>
      </c>
      <c r="D198" s="23" t="s">
        <v>239</v>
      </c>
      <c r="E198" s="24">
        <v>70938</v>
      </c>
      <c r="F198" s="25">
        <v>1.31</v>
      </c>
      <c r="G198" s="25">
        <f t="shared" si="3"/>
        <v>92928.78</v>
      </c>
      <c r="H198" s="26">
        <v>3941</v>
      </c>
      <c r="I198" s="26">
        <v>0</v>
      </c>
      <c r="J198" s="31">
        <f>Tabla2[[#This Row],[Saldos pendientes del contrato]]/Tabla2[[#This Row],[Consumo de Despacho]]</f>
        <v>0</v>
      </c>
      <c r="K198" s="26">
        <v>0</v>
      </c>
      <c r="L198" s="31">
        <f>Tabla2[[#This Row],[Manos del proveedor]]/Tabla2[[#This Row],[Consumo de Despacho]]</f>
        <v>0</v>
      </c>
      <c r="M198" s="26">
        <v>21380</v>
      </c>
      <c r="N198" s="31">
        <f>Tabla2[[#This Row],[Existencia]]/Tabla2[[#This Row],[Consumo de Despacho]]</f>
        <v>5.4250190307028703</v>
      </c>
      <c r="O198" s="32">
        <v>12000</v>
      </c>
      <c r="P198" s="31">
        <f>Tabla2[[#This Row],[Primer Pedido calculado el 30.07.2024]]/Tabla2[[#This Row],[Consumo de Despacho]]</f>
        <v>3.0449124587668099</v>
      </c>
      <c r="Q198" s="35">
        <f>SUM(Tabla2[[#This Row],[Alcance (en meses)]]+Tabla2[[#This Row],[Alcance (en meses)2]]+Tabla2[[#This Row],[Alcance (en meses)3]]+Tabla2[[#This Row],[Alcance del Pedido]])</f>
        <v>8.4699314894696798</v>
      </c>
      <c r="R198" s="37" t="s">
        <v>34</v>
      </c>
      <c r="S198" s="37" t="s">
        <v>25</v>
      </c>
      <c r="T198" s="9" t="s">
        <v>58</v>
      </c>
    </row>
    <row r="199" spans="1:20" ht="16.75" customHeight="1">
      <c r="A199" s="20">
        <v>194</v>
      </c>
      <c r="B199" s="21">
        <v>102019001</v>
      </c>
      <c r="C199" s="22">
        <v>10980</v>
      </c>
      <c r="D199" s="23" t="s">
        <v>240</v>
      </c>
      <c r="E199" s="24">
        <v>46800</v>
      </c>
      <c r="F199" s="25">
        <v>15</v>
      </c>
      <c r="G199" s="25">
        <f t="shared" si="3"/>
        <v>702000</v>
      </c>
      <c r="H199" s="26">
        <v>2600</v>
      </c>
      <c r="I199" s="26">
        <v>0</v>
      </c>
      <c r="J199" s="31">
        <f>Tabla2[[#This Row],[Saldos pendientes del contrato]]/Tabla2[[#This Row],[Consumo de Despacho]]</f>
        <v>0</v>
      </c>
      <c r="K199" s="26">
        <v>0</v>
      </c>
      <c r="L199" s="31">
        <f>Tabla2[[#This Row],[Manos del proveedor]]/Tabla2[[#This Row],[Consumo de Despacho]]</f>
        <v>0</v>
      </c>
      <c r="M199" s="26">
        <v>0</v>
      </c>
      <c r="N199" s="31">
        <f>Tabla2[[#This Row],[Existencia]]/Tabla2[[#This Row],[Consumo de Despacho]]</f>
        <v>0</v>
      </c>
      <c r="O199" s="32">
        <v>20000</v>
      </c>
      <c r="P199" s="31">
        <f>Tabla2[[#This Row],[Primer Pedido calculado el 30.07.2024]]/Tabla2[[#This Row],[Consumo de Despacho]]</f>
        <v>7.6923076923076898</v>
      </c>
      <c r="Q199" s="35">
        <f>SUM(Tabla2[[#This Row],[Alcance (en meses)]]+Tabla2[[#This Row],[Alcance (en meses)2]]+Tabla2[[#This Row],[Alcance (en meses)3]]+Tabla2[[#This Row],[Alcance del Pedido]])</f>
        <v>7.6923076923076898</v>
      </c>
      <c r="R199" s="37" t="s">
        <v>34</v>
      </c>
      <c r="S199" s="37" t="s">
        <v>25</v>
      </c>
      <c r="T199" s="9" t="s">
        <v>35</v>
      </c>
    </row>
    <row r="200" spans="1:20" ht="16.75" customHeight="1">
      <c r="A200" s="20">
        <v>195</v>
      </c>
      <c r="B200" s="21">
        <v>102099401</v>
      </c>
      <c r="C200" s="22">
        <v>104360</v>
      </c>
      <c r="D200" s="23" t="s">
        <v>241</v>
      </c>
      <c r="E200" s="24">
        <v>1298736</v>
      </c>
      <c r="F200" s="25">
        <v>0.5</v>
      </c>
      <c r="G200" s="25">
        <f t="shared" si="3"/>
        <v>649368</v>
      </c>
      <c r="H200" s="26">
        <v>72152</v>
      </c>
      <c r="I200" s="26">
        <v>0</v>
      </c>
      <c r="J200" s="31">
        <f>Tabla2[[#This Row],[Saldos pendientes del contrato]]/Tabla2[[#This Row],[Consumo de Despacho]]</f>
        <v>0</v>
      </c>
      <c r="K200" s="26">
        <v>0</v>
      </c>
      <c r="L200" s="31">
        <f>Tabla2[[#This Row],[Manos del proveedor]]/Tabla2[[#This Row],[Consumo de Despacho]]</f>
        <v>0</v>
      </c>
      <c r="M200" s="26">
        <v>0</v>
      </c>
      <c r="N200" s="31">
        <f>Tabla2[[#This Row],[Existencia]]/Tabla2[[#This Row],[Consumo de Despacho]]</f>
        <v>0</v>
      </c>
      <c r="O200" s="32">
        <v>432912</v>
      </c>
      <c r="P200" s="31">
        <f>Tabla2[[#This Row],[Primer Pedido calculado el 30.07.2024]]/Tabla2[[#This Row],[Consumo de Despacho]]</f>
        <v>6</v>
      </c>
      <c r="Q200" s="35">
        <f>SUM(Tabla2[[#This Row],[Alcance (en meses)]]+Tabla2[[#This Row],[Alcance (en meses)2]]+Tabla2[[#This Row],[Alcance (en meses)3]]+Tabla2[[#This Row],[Alcance del Pedido]])</f>
        <v>6</v>
      </c>
      <c r="R200" s="37" t="s">
        <v>37</v>
      </c>
      <c r="S200" s="37" t="s">
        <v>25</v>
      </c>
      <c r="T200" s="9" t="s">
        <v>35</v>
      </c>
    </row>
    <row r="201" spans="1:20" ht="16.75" customHeight="1">
      <c r="A201" s="20">
        <v>196</v>
      </c>
      <c r="B201" s="21">
        <v>102017401</v>
      </c>
      <c r="C201" s="22">
        <v>11037</v>
      </c>
      <c r="D201" s="23" t="s">
        <v>242</v>
      </c>
      <c r="E201" s="24">
        <v>853164</v>
      </c>
      <c r="F201" s="25">
        <v>0.53</v>
      </c>
      <c r="G201" s="25">
        <f t="shared" si="3"/>
        <v>452176.92</v>
      </c>
      <c r="H201" s="26">
        <v>47398</v>
      </c>
      <c r="I201" s="26">
        <v>0</v>
      </c>
      <c r="J201" s="31">
        <f>Tabla2[[#This Row],[Saldos pendientes del contrato]]/Tabla2[[#This Row],[Consumo de Despacho]]</f>
        <v>0</v>
      </c>
      <c r="K201" s="26">
        <v>0</v>
      </c>
      <c r="L201" s="31">
        <f>Tabla2[[#This Row],[Manos del proveedor]]/Tabla2[[#This Row],[Consumo de Despacho]]</f>
        <v>0</v>
      </c>
      <c r="M201" s="26">
        <v>1</v>
      </c>
      <c r="N201" s="31">
        <f>Tabla2[[#This Row],[Existencia]]/Tabla2[[#This Row],[Consumo de Despacho]]</f>
        <v>2.1097936621798401E-5</v>
      </c>
      <c r="O201" s="32">
        <v>330000</v>
      </c>
      <c r="P201" s="31">
        <f>Tabla2[[#This Row],[Primer Pedido calculado el 30.07.2024]]/Tabla2[[#This Row],[Consumo de Despacho]]</f>
        <v>6.96231908519347</v>
      </c>
      <c r="Q201" s="35">
        <f>SUM(Tabla2[[#This Row],[Alcance (en meses)]]+Tabla2[[#This Row],[Alcance (en meses)2]]+Tabla2[[#This Row],[Alcance (en meses)3]]+Tabla2[[#This Row],[Alcance del Pedido]])</f>
        <v>6.96234018313009</v>
      </c>
      <c r="R201" s="37" t="s">
        <v>34</v>
      </c>
      <c r="S201" s="37" t="s">
        <v>25</v>
      </c>
      <c r="T201" s="9" t="s">
        <v>35</v>
      </c>
    </row>
    <row r="202" spans="1:20" ht="16.75" customHeight="1">
      <c r="A202" s="20">
        <v>197</v>
      </c>
      <c r="B202" s="21">
        <v>102095201</v>
      </c>
      <c r="C202" s="22">
        <v>10330</v>
      </c>
      <c r="D202" s="23" t="s">
        <v>243</v>
      </c>
      <c r="E202" s="24">
        <v>396</v>
      </c>
      <c r="F202" s="25">
        <v>46.13</v>
      </c>
      <c r="G202" s="25">
        <f t="shared" si="3"/>
        <v>18267.48</v>
      </c>
      <c r="H202" s="26">
        <v>22</v>
      </c>
      <c r="I202" s="26">
        <v>240</v>
      </c>
      <c r="J202" s="31">
        <f>Tabla2[[#This Row],[Saldos pendientes del contrato]]/Tabla2[[#This Row],[Consumo de Despacho]]</f>
        <v>10.909090909090899</v>
      </c>
      <c r="K202" s="26">
        <v>0</v>
      </c>
      <c r="L202" s="31">
        <f>Tabla2[[#This Row],[Manos del proveedor]]/Tabla2[[#This Row],[Consumo de Despacho]]</f>
        <v>0</v>
      </c>
      <c r="M202" s="26">
        <v>106</v>
      </c>
      <c r="N202" s="31">
        <f>Tabla2[[#This Row],[Existencia]]/Tabla2[[#This Row],[Consumo de Despacho]]</f>
        <v>4.8181818181818201</v>
      </c>
      <c r="O202" s="32">
        <v>22</v>
      </c>
      <c r="P202" s="31">
        <f>Tabla2[[#This Row],[Primer Pedido calculado el 30.07.2024]]/Tabla2[[#This Row],[Consumo de Despacho]]</f>
        <v>1</v>
      </c>
      <c r="Q202" s="35">
        <f>SUM(Tabla2[[#This Row],[Alcance (en meses)]]+Tabla2[[#This Row],[Alcance (en meses)2]]+Tabla2[[#This Row],[Alcance (en meses)3]]+Tabla2[[#This Row],[Alcance del Pedido]])</f>
        <v>16.727272727272702</v>
      </c>
      <c r="R202" s="37" t="s">
        <v>37</v>
      </c>
      <c r="S202" s="37" t="s">
        <v>40</v>
      </c>
      <c r="T202" s="9" t="s">
        <v>32</v>
      </c>
    </row>
    <row r="203" spans="1:20" ht="16.75" customHeight="1">
      <c r="A203" s="20">
        <v>198</v>
      </c>
      <c r="B203" s="21">
        <v>102059001</v>
      </c>
      <c r="C203" s="22">
        <v>10342</v>
      </c>
      <c r="D203" s="23" t="s">
        <v>244</v>
      </c>
      <c r="E203" s="24">
        <v>17532</v>
      </c>
      <c r="F203" s="25">
        <v>38.65</v>
      </c>
      <c r="G203" s="25">
        <f t="shared" si="3"/>
        <v>677611.8</v>
      </c>
      <c r="H203" s="26">
        <v>974</v>
      </c>
      <c r="I203" s="26">
        <v>5182</v>
      </c>
      <c r="J203" s="31">
        <f>Tabla2[[#This Row],[Saldos pendientes del contrato]]/Tabla2[[#This Row],[Consumo de Despacho]]</f>
        <v>5.3203285420944599</v>
      </c>
      <c r="K203" s="26">
        <v>0</v>
      </c>
      <c r="L203" s="31">
        <f>Tabla2[[#This Row],[Manos del proveedor]]/Tabla2[[#This Row],[Consumo de Despacho]]</f>
        <v>0</v>
      </c>
      <c r="M203" s="26">
        <v>5064</v>
      </c>
      <c r="N203" s="31">
        <f>Tabla2[[#This Row],[Existencia]]/Tabla2[[#This Row],[Consumo de Despacho]]</f>
        <v>5.1991786447638599</v>
      </c>
      <c r="O203" s="32">
        <v>1000</v>
      </c>
      <c r="P203" s="31">
        <f>Tabla2[[#This Row],[Primer Pedido calculado el 30.07.2024]]/Tabla2[[#This Row],[Consumo de Despacho]]</f>
        <v>1.0266940451745401</v>
      </c>
      <c r="Q203" s="35">
        <f>SUM(Tabla2[[#This Row],[Alcance (en meses)]]+Tabla2[[#This Row],[Alcance (en meses)2]]+Tabla2[[#This Row],[Alcance (en meses)3]]+Tabla2[[#This Row],[Alcance del Pedido]])</f>
        <v>11.546201232032899</v>
      </c>
      <c r="R203" s="37" t="s">
        <v>28</v>
      </c>
      <c r="S203" s="37" t="s">
        <v>40</v>
      </c>
      <c r="T203" s="9" t="s">
        <v>58</v>
      </c>
    </row>
    <row r="204" spans="1:20" ht="16.75" customHeight="1">
      <c r="A204" s="20">
        <v>199</v>
      </c>
      <c r="B204" s="21">
        <v>104014701</v>
      </c>
      <c r="C204" s="22">
        <v>10639</v>
      </c>
      <c r="D204" s="23" t="s">
        <v>245</v>
      </c>
      <c r="E204" s="24">
        <v>14400</v>
      </c>
      <c r="F204" s="25">
        <v>3.02</v>
      </c>
      <c r="G204" s="25">
        <f t="shared" si="3"/>
        <v>43488</v>
      </c>
      <c r="H204" s="26">
        <v>800</v>
      </c>
      <c r="I204" s="26">
        <v>0</v>
      </c>
      <c r="J204" s="31">
        <f>Tabla2[[#This Row],[Saldos pendientes del contrato]]/Tabla2[[#This Row],[Consumo de Despacho]]</f>
        <v>0</v>
      </c>
      <c r="K204" s="26">
        <v>0</v>
      </c>
      <c r="L204" s="31">
        <f>Tabla2[[#This Row],[Manos del proveedor]]/Tabla2[[#This Row],[Consumo de Despacho]]</f>
        <v>0</v>
      </c>
      <c r="M204" s="26">
        <v>725</v>
      </c>
      <c r="N204" s="31">
        <f>Tabla2[[#This Row],[Existencia]]/Tabla2[[#This Row],[Consumo de Despacho]]</f>
        <v>0.90625</v>
      </c>
      <c r="O204" s="32">
        <v>3200</v>
      </c>
      <c r="P204" s="31">
        <f>Tabla2[[#This Row],[Primer Pedido calculado el 30.07.2024]]/Tabla2[[#This Row],[Consumo de Despacho]]</f>
        <v>4</v>
      </c>
      <c r="Q204" s="35">
        <f>SUM(Tabla2[[#This Row],[Alcance (en meses)]]+Tabla2[[#This Row],[Alcance (en meses)2]]+Tabla2[[#This Row],[Alcance (en meses)3]]+Tabla2[[#This Row],[Alcance del Pedido]])</f>
        <v>4.90625</v>
      </c>
      <c r="R204" s="37" t="s">
        <v>67</v>
      </c>
      <c r="S204" s="37" t="s">
        <v>63</v>
      </c>
      <c r="T204" s="9" t="s">
        <v>29</v>
      </c>
    </row>
    <row r="205" spans="1:20" ht="16.75" customHeight="1">
      <c r="A205" s="20">
        <v>200</v>
      </c>
      <c r="B205" s="21">
        <v>102059601</v>
      </c>
      <c r="C205" s="22">
        <v>10333</v>
      </c>
      <c r="D205" s="23" t="s">
        <v>246</v>
      </c>
      <c r="E205" s="24">
        <v>4248</v>
      </c>
      <c r="F205" s="25">
        <v>9.75</v>
      </c>
      <c r="G205" s="25">
        <f t="shared" si="3"/>
        <v>41418</v>
      </c>
      <c r="H205" s="26">
        <v>236</v>
      </c>
      <c r="I205" s="26">
        <v>0</v>
      </c>
      <c r="J205" s="31">
        <f>Tabla2[[#This Row],[Saldos pendientes del contrato]]/Tabla2[[#This Row],[Consumo de Despacho]]</f>
        <v>0</v>
      </c>
      <c r="K205" s="26">
        <v>0</v>
      </c>
      <c r="L205" s="31">
        <f>Tabla2[[#This Row],[Manos del proveedor]]/Tabla2[[#This Row],[Consumo de Despacho]]</f>
        <v>0</v>
      </c>
      <c r="M205" s="26">
        <v>1160</v>
      </c>
      <c r="N205" s="31">
        <f>Tabla2[[#This Row],[Existencia]]/Tabla2[[#This Row],[Consumo de Despacho]]</f>
        <v>4.9152542372881403</v>
      </c>
      <c r="O205" s="32">
        <v>945</v>
      </c>
      <c r="P205" s="31">
        <f>Tabla2[[#This Row],[Primer Pedido calculado el 30.07.2024]]/Tabla2[[#This Row],[Consumo de Despacho]]</f>
        <v>4.0042372881355899</v>
      </c>
      <c r="Q205" s="35">
        <f>SUM(Tabla2[[#This Row],[Alcance (en meses)]]+Tabla2[[#This Row],[Alcance (en meses)2]]+Tabla2[[#This Row],[Alcance (en meses)3]]+Tabla2[[#This Row],[Alcance del Pedido]])</f>
        <v>8.9194915254237301</v>
      </c>
      <c r="R205" s="37" t="s">
        <v>28</v>
      </c>
      <c r="S205" s="37" t="s">
        <v>25</v>
      </c>
      <c r="T205" s="9" t="s">
        <v>32</v>
      </c>
    </row>
    <row r="206" spans="1:20" ht="16.75" customHeight="1">
      <c r="A206" s="20">
        <v>201</v>
      </c>
      <c r="B206" s="21">
        <v>102093201</v>
      </c>
      <c r="C206" s="22">
        <v>10160</v>
      </c>
      <c r="D206" s="23" t="s">
        <v>247</v>
      </c>
      <c r="E206" s="24">
        <v>12168</v>
      </c>
      <c r="F206" s="25">
        <v>20.87</v>
      </c>
      <c r="G206" s="25">
        <f t="shared" ref="G206:G225" si="4">E206*F206</f>
        <v>253946.16</v>
      </c>
      <c r="H206" s="26">
        <v>676</v>
      </c>
      <c r="I206" s="26">
        <v>10290</v>
      </c>
      <c r="J206" s="31">
        <f>Tabla2[[#This Row],[Saldos pendientes del contrato]]/Tabla2[[#This Row],[Consumo de Despacho]]</f>
        <v>15.2218934911243</v>
      </c>
      <c r="K206" s="26">
        <v>50</v>
      </c>
      <c r="L206" s="31">
        <f>Tabla2[[#This Row],[Manos del proveedor]]/Tabla2[[#This Row],[Consumo de Despacho]]</f>
        <v>7.3964497041420094E-2</v>
      </c>
      <c r="M206" s="26">
        <v>1460</v>
      </c>
      <c r="N206" s="31">
        <f>Tabla2[[#This Row],[Existencia]]/Tabla2[[#This Row],[Consumo de Despacho]]</f>
        <v>2.1597633136094698</v>
      </c>
      <c r="O206" s="32">
        <v>676</v>
      </c>
      <c r="P206" s="31">
        <f>Tabla2[[#This Row],[Primer Pedido calculado el 30.07.2024]]/Tabla2[[#This Row],[Consumo de Despacho]]</f>
        <v>1</v>
      </c>
      <c r="Q206" s="35">
        <f>SUM(Tabla2[[#This Row],[Alcance (en meses)]]+Tabla2[[#This Row],[Alcance (en meses)2]]+Tabla2[[#This Row],[Alcance (en meses)3]]+Tabla2[[#This Row],[Alcance del Pedido]])</f>
        <v>18.4556213017751</v>
      </c>
      <c r="R206" s="37" t="s">
        <v>37</v>
      </c>
      <c r="S206" s="37" t="s">
        <v>25</v>
      </c>
      <c r="T206" s="9" t="s">
        <v>26</v>
      </c>
    </row>
    <row r="207" spans="1:20" ht="16.75" customHeight="1">
      <c r="A207" s="20">
        <v>202</v>
      </c>
      <c r="B207" s="21">
        <v>101096801</v>
      </c>
      <c r="C207" s="22">
        <v>102027</v>
      </c>
      <c r="D207" s="23" t="s">
        <v>248</v>
      </c>
      <c r="E207" s="24">
        <v>27720</v>
      </c>
      <c r="F207" s="25">
        <v>0.47</v>
      </c>
      <c r="G207" s="25">
        <f t="shared" si="4"/>
        <v>13028.4</v>
      </c>
      <c r="H207" s="26">
        <v>1540</v>
      </c>
      <c r="I207" s="26">
        <v>78752</v>
      </c>
      <c r="J207" s="31">
        <f>Tabla2[[#This Row],[Saldos pendientes del contrato]]/Tabla2[[#This Row],[Consumo de Despacho]]</f>
        <v>51.137662337662299</v>
      </c>
      <c r="K207" s="26">
        <v>0</v>
      </c>
      <c r="L207" s="31">
        <f>Tabla2[[#This Row],[Manos del proveedor]]/Tabla2[[#This Row],[Consumo de Despacho]]</f>
        <v>0</v>
      </c>
      <c r="M207" s="26">
        <v>16800</v>
      </c>
      <c r="N207" s="31">
        <f>Tabla2[[#This Row],[Existencia]]/Tabla2[[#This Row],[Consumo de Despacho]]</f>
        <v>10.909090909090899</v>
      </c>
      <c r="O207" s="32">
        <v>770</v>
      </c>
      <c r="P207" s="31">
        <f>Tabla2[[#This Row],[Primer Pedido calculado el 30.07.2024]]/Tabla2[[#This Row],[Consumo de Despacho]]</f>
        <v>0.5</v>
      </c>
      <c r="Q207" s="35">
        <f>SUM(Tabla2[[#This Row],[Alcance (en meses)]]+Tabla2[[#This Row],[Alcance (en meses)2]]+Tabla2[[#This Row],[Alcance (en meses)3]]+Tabla2[[#This Row],[Alcance del Pedido]])</f>
        <v>62.546753246753198</v>
      </c>
      <c r="R207" s="37" t="s">
        <v>67</v>
      </c>
      <c r="S207" s="37" t="s">
        <v>68</v>
      </c>
      <c r="T207" s="9" t="s">
        <v>44</v>
      </c>
    </row>
    <row r="208" spans="1:20" ht="16.75" customHeight="1">
      <c r="A208" s="20">
        <v>203</v>
      </c>
      <c r="B208" s="21">
        <v>102082301</v>
      </c>
      <c r="C208" s="22">
        <v>101647</v>
      </c>
      <c r="D208" s="23" t="s">
        <v>249</v>
      </c>
      <c r="E208" s="24">
        <v>17442</v>
      </c>
      <c r="F208" s="25">
        <v>10.71</v>
      </c>
      <c r="G208" s="25">
        <f t="shared" si="4"/>
        <v>186803.82</v>
      </c>
      <c r="H208" s="26">
        <v>2130</v>
      </c>
      <c r="I208" s="26">
        <v>0</v>
      </c>
      <c r="J208" s="31">
        <f>Tabla2[[#This Row],[Saldos pendientes del contrato]]/Tabla2[[#This Row],[Consumo de Despacho]]</f>
        <v>0</v>
      </c>
      <c r="K208" s="26">
        <v>0</v>
      </c>
      <c r="L208" s="31">
        <f>Tabla2[[#This Row],[Manos del proveedor]]/Tabla2[[#This Row],[Consumo de Despacho]]</f>
        <v>0</v>
      </c>
      <c r="M208" s="26">
        <v>2480</v>
      </c>
      <c r="N208" s="31">
        <f>Tabla2[[#This Row],[Existencia]]/Tabla2[[#This Row],[Consumo de Despacho]]</f>
        <v>1.1643192488262899</v>
      </c>
      <c r="O208" s="32">
        <v>12780</v>
      </c>
      <c r="P208" s="31">
        <f>Tabla2[[#This Row],[Primer Pedido calculado el 30.07.2024]]/Tabla2[[#This Row],[Consumo de Despacho]]</f>
        <v>6</v>
      </c>
      <c r="Q208" s="35">
        <f>SUM(Tabla2[[#This Row],[Alcance (en meses)]]+Tabla2[[#This Row],[Alcance (en meses)2]]+Tabla2[[#This Row],[Alcance (en meses)3]]+Tabla2[[#This Row],[Alcance del Pedido]])</f>
        <v>7.1643192488262901</v>
      </c>
      <c r="R208" s="37" t="s">
        <v>37</v>
      </c>
      <c r="S208" s="37" t="s">
        <v>25</v>
      </c>
      <c r="T208" s="9" t="s">
        <v>71</v>
      </c>
    </row>
    <row r="209" spans="1:20" ht="16.75" customHeight="1">
      <c r="A209" s="20">
        <v>204</v>
      </c>
      <c r="B209" s="21">
        <v>103061801</v>
      </c>
      <c r="C209" s="22">
        <v>104770</v>
      </c>
      <c r="D209" s="23" t="s">
        <v>250</v>
      </c>
      <c r="E209" s="24">
        <v>25938</v>
      </c>
      <c r="F209" s="25">
        <v>7.13</v>
      </c>
      <c r="G209" s="25">
        <f t="shared" si="4"/>
        <v>184937.94</v>
      </c>
      <c r="H209" s="26">
        <v>1633</v>
      </c>
      <c r="I209" s="26">
        <v>14268</v>
      </c>
      <c r="J209" s="31">
        <f>Tabla2[[#This Row],[Saldos pendientes del contrato]]/Tabla2[[#This Row],[Consumo de Despacho]]</f>
        <v>8.7372933251684</v>
      </c>
      <c r="K209" s="26">
        <v>6000</v>
      </c>
      <c r="L209" s="31">
        <f>Tabla2[[#This Row],[Manos del proveedor]]/Tabla2[[#This Row],[Consumo de Despacho]]</f>
        <v>3.6742192284139601</v>
      </c>
      <c r="M209" s="26">
        <v>4240</v>
      </c>
      <c r="N209" s="31">
        <f>Tabla2[[#This Row],[Existencia]]/Tabla2[[#This Row],[Consumo de Despacho]]</f>
        <v>2.5964482547458698</v>
      </c>
      <c r="O209" s="32">
        <v>1700</v>
      </c>
      <c r="P209" s="31">
        <f>Tabla2[[#This Row],[Primer Pedido calculado el 30.07.2024]]/Tabla2[[#This Row],[Consumo de Despacho]]</f>
        <v>1.04102878138396</v>
      </c>
      <c r="Q209" s="35">
        <f>SUM(Tabla2[[#This Row],[Alcance (en meses)]]+Tabla2[[#This Row],[Alcance (en meses)2]]+Tabla2[[#This Row],[Alcance (en meses)3]]+Tabla2[[#This Row],[Alcance del Pedido]])</f>
        <v>16.0489895897122</v>
      </c>
      <c r="R209" s="37" t="s">
        <v>49</v>
      </c>
      <c r="S209" s="37" t="s">
        <v>25</v>
      </c>
      <c r="T209" s="9" t="s">
        <v>26</v>
      </c>
    </row>
    <row r="210" spans="1:20" ht="16.75" customHeight="1">
      <c r="A210" s="20">
        <v>205</v>
      </c>
      <c r="B210" s="21">
        <v>103061901</v>
      </c>
      <c r="C210" s="22">
        <v>104771</v>
      </c>
      <c r="D210" s="23" t="s">
        <v>251</v>
      </c>
      <c r="E210" s="24">
        <v>286650</v>
      </c>
      <c r="F210" s="25">
        <v>1.8</v>
      </c>
      <c r="G210" s="25">
        <f t="shared" si="4"/>
        <v>515970</v>
      </c>
      <c r="H210" s="26">
        <v>15925</v>
      </c>
      <c r="I210" s="26">
        <v>54480</v>
      </c>
      <c r="J210" s="31">
        <f>Tabla2[[#This Row],[Saldos pendientes del contrato]]/Tabla2[[#This Row],[Consumo de Despacho]]</f>
        <v>3.4210361067503898</v>
      </c>
      <c r="K210" s="26">
        <v>32728</v>
      </c>
      <c r="L210" s="31">
        <f>Tabla2[[#This Row],[Manos del proveedor]]/Tabla2[[#This Row],[Consumo de Despacho]]</f>
        <v>2.0551334379905799</v>
      </c>
      <c r="M210" s="26">
        <v>58083</v>
      </c>
      <c r="N210" s="31">
        <f>Tabla2[[#This Row],[Existencia]]/Tabla2[[#This Row],[Consumo de Despacho]]</f>
        <v>3.6472841444270001</v>
      </c>
      <c r="O210" s="32">
        <v>31850</v>
      </c>
      <c r="P210" s="31">
        <f>Tabla2[[#This Row],[Primer Pedido calculado el 30.07.2024]]/Tabla2[[#This Row],[Consumo de Despacho]]</f>
        <v>2</v>
      </c>
      <c r="Q210" s="35">
        <f>SUM(Tabla2[[#This Row],[Alcance (en meses)]]+Tabla2[[#This Row],[Alcance (en meses)2]]+Tabla2[[#This Row],[Alcance (en meses)3]]+Tabla2[[#This Row],[Alcance del Pedido]])</f>
        <v>11.123453689168</v>
      </c>
      <c r="R210" s="37" t="s">
        <v>49</v>
      </c>
      <c r="S210" s="37" t="s">
        <v>25</v>
      </c>
      <c r="T210" s="9" t="s">
        <v>41</v>
      </c>
    </row>
    <row r="211" spans="1:20" ht="16.75" customHeight="1">
      <c r="A211" s="20">
        <v>206</v>
      </c>
      <c r="B211" s="21">
        <v>101094301</v>
      </c>
      <c r="C211" s="22">
        <v>10538</v>
      </c>
      <c r="D211" s="23" t="s">
        <v>252</v>
      </c>
      <c r="E211" s="24">
        <v>687438</v>
      </c>
      <c r="F211" s="25">
        <v>0.09</v>
      </c>
      <c r="G211" s="25">
        <f t="shared" si="4"/>
        <v>61869.42</v>
      </c>
      <c r="H211" s="26">
        <v>38191</v>
      </c>
      <c r="I211" s="26">
        <v>202320</v>
      </c>
      <c r="J211" s="31">
        <f>Tabla2[[#This Row],[Saldos pendientes del contrato]]/Tabla2[[#This Row],[Consumo de Despacho]]</f>
        <v>5.2975832002304202</v>
      </c>
      <c r="K211" s="26">
        <v>248000</v>
      </c>
      <c r="L211" s="31">
        <f>Tabla2[[#This Row],[Manos del proveedor]]/Tabla2[[#This Row],[Consumo de Despacho]]</f>
        <v>6.4936765206462299</v>
      </c>
      <c r="M211" s="26">
        <v>0</v>
      </c>
      <c r="N211" s="31">
        <f>Tabla2[[#This Row],[Existencia]]/Tabla2[[#This Row],[Consumo de Despacho]]</f>
        <v>0</v>
      </c>
      <c r="O211" s="32">
        <v>20000</v>
      </c>
      <c r="P211" s="31">
        <f>Tabla2[[#This Row],[Primer Pedido calculado el 30.07.2024]]/Tabla2[[#This Row],[Consumo de Despacho]]</f>
        <v>0.52368359037469603</v>
      </c>
      <c r="Q211" s="35">
        <f>SUM(Tabla2[[#This Row],[Alcance (en meses)]]+Tabla2[[#This Row],[Alcance (en meses)2]]+Tabla2[[#This Row],[Alcance (en meses)3]]+Tabla2[[#This Row],[Alcance del Pedido]])</f>
        <v>12.3149433112513</v>
      </c>
      <c r="R211" s="37" t="s">
        <v>24</v>
      </c>
      <c r="S211" s="37" t="s">
        <v>25</v>
      </c>
      <c r="T211" s="9" t="s">
        <v>35</v>
      </c>
    </row>
    <row r="212" spans="1:20" ht="16.75" customHeight="1">
      <c r="A212" s="20">
        <v>207</v>
      </c>
      <c r="B212" s="21">
        <v>103000901</v>
      </c>
      <c r="C212" s="22">
        <v>10718</v>
      </c>
      <c r="D212" s="23" t="s">
        <v>253</v>
      </c>
      <c r="E212" s="24">
        <v>90684</v>
      </c>
      <c r="F212" s="25">
        <v>15.54</v>
      </c>
      <c r="G212" s="25">
        <f t="shared" si="4"/>
        <v>1409229.36</v>
      </c>
      <c r="H212" s="26">
        <v>5138</v>
      </c>
      <c r="I212" s="26">
        <v>0</v>
      </c>
      <c r="J212" s="31">
        <f>Tabla2[[#This Row],[Saldos pendientes del contrato]]/Tabla2[[#This Row],[Consumo de Despacho]]</f>
        <v>0</v>
      </c>
      <c r="K212" s="26">
        <v>0</v>
      </c>
      <c r="L212" s="31">
        <f>Tabla2[[#This Row],[Manos del proveedor]]/Tabla2[[#This Row],[Consumo de Despacho]]</f>
        <v>0</v>
      </c>
      <c r="M212" s="26">
        <v>0</v>
      </c>
      <c r="N212" s="31">
        <f>Tabla2[[#This Row],[Existencia]]/Tabla2[[#This Row],[Consumo de Despacho]]</f>
        <v>0</v>
      </c>
      <c r="O212" s="32">
        <v>20552</v>
      </c>
      <c r="P212" s="31">
        <f>Tabla2[[#This Row],[Primer Pedido calculado el 30.07.2024]]/Tabla2[[#This Row],[Consumo de Despacho]]</f>
        <v>4</v>
      </c>
      <c r="Q212" s="35">
        <f>SUM(Tabla2[[#This Row],[Alcance (en meses)]]+Tabla2[[#This Row],[Alcance (en meses)2]]+Tabla2[[#This Row],[Alcance (en meses)3]]+Tabla2[[#This Row],[Alcance del Pedido]])</f>
        <v>4</v>
      </c>
      <c r="R212" s="37" t="s">
        <v>67</v>
      </c>
      <c r="S212" s="37" t="s">
        <v>55</v>
      </c>
      <c r="T212" s="9" t="s">
        <v>35</v>
      </c>
    </row>
    <row r="213" spans="1:20" ht="16.75" customHeight="1">
      <c r="A213" s="20">
        <v>208</v>
      </c>
      <c r="B213" s="21">
        <v>102090601</v>
      </c>
      <c r="C213" s="22">
        <v>10788</v>
      </c>
      <c r="D213" s="23" t="s">
        <v>254</v>
      </c>
      <c r="E213" s="24">
        <v>30600</v>
      </c>
      <c r="F213" s="25">
        <v>11.16</v>
      </c>
      <c r="G213" s="25">
        <f t="shared" si="4"/>
        <v>341496</v>
      </c>
      <c r="H213" s="26">
        <v>1700</v>
      </c>
      <c r="I213" s="26">
        <v>21000</v>
      </c>
      <c r="J213" s="31">
        <f>Tabla2[[#This Row],[Saldos pendientes del contrato]]/Tabla2[[#This Row],[Consumo de Despacho]]</f>
        <v>12.352941176470599</v>
      </c>
      <c r="K213" s="26">
        <v>100</v>
      </c>
      <c r="L213" s="31">
        <f>Tabla2[[#This Row],[Manos del proveedor]]/Tabla2[[#This Row],[Consumo de Despacho]]</f>
        <v>5.8823529411764698E-2</v>
      </c>
      <c r="M213" s="26">
        <v>2640</v>
      </c>
      <c r="N213" s="31">
        <f>Tabla2[[#This Row],[Existencia]]/Tabla2[[#This Row],[Consumo de Despacho]]</f>
        <v>1.55294117647059</v>
      </c>
      <c r="O213" s="32">
        <v>1700</v>
      </c>
      <c r="P213" s="31">
        <f>Tabla2[[#This Row],[Primer Pedido calculado el 30.07.2024]]/Tabla2[[#This Row],[Consumo de Despacho]]</f>
        <v>1</v>
      </c>
      <c r="Q213" s="35">
        <f>SUM(Tabla2[[#This Row],[Alcance (en meses)]]+Tabla2[[#This Row],[Alcance (en meses)2]]+Tabla2[[#This Row],[Alcance (en meses)3]]+Tabla2[[#This Row],[Alcance del Pedido]])</f>
        <v>14.9647058823529</v>
      </c>
      <c r="R213" s="37" t="s">
        <v>37</v>
      </c>
      <c r="S213" s="37" t="s">
        <v>25</v>
      </c>
      <c r="T213" s="9" t="s">
        <v>71</v>
      </c>
    </row>
    <row r="214" spans="1:20" ht="16.75" customHeight="1">
      <c r="A214" s="20">
        <v>209</v>
      </c>
      <c r="B214" s="21">
        <v>101038801</v>
      </c>
      <c r="C214" s="22">
        <v>10352</v>
      </c>
      <c r="D214" s="23" t="s">
        <v>255</v>
      </c>
      <c r="E214" s="24">
        <v>832050</v>
      </c>
      <c r="F214" s="25">
        <v>0.06</v>
      </c>
      <c r="G214" s="25">
        <f t="shared" si="4"/>
        <v>49923</v>
      </c>
      <c r="H214" s="26">
        <v>76472</v>
      </c>
      <c r="I214" s="26">
        <v>40</v>
      </c>
      <c r="J214" s="31">
        <f>Tabla2[[#This Row],[Saldos pendientes del contrato]]/Tabla2[[#This Row],[Consumo de Despacho]]</f>
        <v>5.2306726645046596E-4</v>
      </c>
      <c r="K214" s="26">
        <v>370000</v>
      </c>
      <c r="L214" s="31">
        <f>Tabla2[[#This Row],[Manos del proveedor]]/Tabla2[[#This Row],[Consumo de Despacho]]</f>
        <v>4.8383722146668102</v>
      </c>
      <c r="M214" s="26">
        <v>74200</v>
      </c>
      <c r="N214" s="31">
        <f>Tabla2[[#This Row],[Existencia]]/Tabla2[[#This Row],[Consumo de Despacho]]</f>
        <v>0.97028977926561399</v>
      </c>
      <c r="O214" s="32">
        <v>50000</v>
      </c>
      <c r="P214" s="31">
        <f>Tabla2[[#This Row],[Primer Pedido calculado el 30.07.2024]]/Tabla2[[#This Row],[Consumo de Despacho]]</f>
        <v>0.65383408306308199</v>
      </c>
      <c r="Q214" s="35">
        <f>SUM(Tabla2[[#This Row],[Alcance (en meses)]]+Tabla2[[#This Row],[Alcance (en meses)2]]+Tabla2[[#This Row],[Alcance (en meses)3]]+Tabla2[[#This Row],[Alcance del Pedido]])</f>
        <v>6.46301914426195</v>
      </c>
      <c r="R214" s="37" t="s">
        <v>24</v>
      </c>
      <c r="S214" s="37" t="s">
        <v>25</v>
      </c>
      <c r="T214" s="9" t="s">
        <v>29</v>
      </c>
    </row>
    <row r="215" spans="1:20" ht="16.75" customHeight="1">
      <c r="A215" s="20">
        <v>210</v>
      </c>
      <c r="B215" s="21">
        <v>103012801</v>
      </c>
      <c r="C215" s="22">
        <v>10792</v>
      </c>
      <c r="D215" s="23" t="s">
        <v>256</v>
      </c>
      <c r="E215" s="24">
        <v>67500</v>
      </c>
      <c r="F215" s="25">
        <v>0.74</v>
      </c>
      <c r="G215" s="25">
        <f t="shared" si="4"/>
        <v>49950</v>
      </c>
      <c r="H215" s="26">
        <v>3750</v>
      </c>
      <c r="I215" s="26">
        <v>13229</v>
      </c>
      <c r="J215" s="31">
        <f>Tabla2[[#This Row],[Saldos pendientes del contrato]]/Tabla2[[#This Row],[Consumo de Despacho]]</f>
        <v>3.5277333333333298</v>
      </c>
      <c r="K215" s="26">
        <v>0</v>
      </c>
      <c r="L215" s="31">
        <f>Tabla2[[#This Row],[Manos del proveedor]]/Tabla2[[#This Row],[Consumo de Despacho]]</f>
        <v>0</v>
      </c>
      <c r="M215" s="26">
        <v>6319</v>
      </c>
      <c r="N215" s="31">
        <f>Tabla2[[#This Row],[Existencia]]/Tabla2[[#This Row],[Consumo de Despacho]]</f>
        <v>1.68506666666667</v>
      </c>
      <c r="O215" s="32">
        <v>7500</v>
      </c>
      <c r="P215" s="31">
        <f>Tabla2[[#This Row],[Primer Pedido calculado el 30.07.2024]]/Tabla2[[#This Row],[Consumo de Despacho]]</f>
        <v>2</v>
      </c>
      <c r="Q215" s="35">
        <f>SUM(Tabla2[[#This Row],[Alcance (en meses)]]+Tabla2[[#This Row],[Alcance (en meses)2]]+Tabla2[[#This Row],[Alcance (en meses)3]]+Tabla2[[#This Row],[Alcance del Pedido]])</f>
        <v>7.2127999999999997</v>
      </c>
      <c r="R215" s="37" t="s">
        <v>49</v>
      </c>
      <c r="S215" s="37" t="s">
        <v>25</v>
      </c>
      <c r="T215" s="9" t="s">
        <v>71</v>
      </c>
    </row>
    <row r="216" spans="1:20" ht="16.75" customHeight="1">
      <c r="A216" s="20">
        <v>211</v>
      </c>
      <c r="B216" s="21">
        <v>101094501</v>
      </c>
      <c r="C216" s="22">
        <v>11885</v>
      </c>
      <c r="D216" s="23" t="s">
        <v>257</v>
      </c>
      <c r="E216" s="24">
        <v>24912</v>
      </c>
      <c r="F216" s="25">
        <v>7.77</v>
      </c>
      <c r="G216" s="25">
        <f t="shared" si="4"/>
        <v>193566.24</v>
      </c>
      <c r="H216" s="26">
        <v>1384</v>
      </c>
      <c r="I216" s="26">
        <v>0</v>
      </c>
      <c r="J216" s="31">
        <f>Tabla2[[#This Row],[Saldos pendientes del contrato]]/Tabla2[[#This Row],[Consumo de Despacho]]</f>
        <v>0</v>
      </c>
      <c r="K216" s="26">
        <v>0</v>
      </c>
      <c r="L216" s="31">
        <f>Tabla2[[#This Row],[Manos del proveedor]]/Tabla2[[#This Row],[Consumo de Despacho]]</f>
        <v>0</v>
      </c>
      <c r="M216" s="26">
        <v>120</v>
      </c>
      <c r="N216" s="31">
        <f>Tabla2[[#This Row],[Existencia]]/Tabla2[[#This Row],[Consumo de Despacho]]</f>
        <v>8.6705202312138699E-2</v>
      </c>
      <c r="O216" s="32">
        <v>5536</v>
      </c>
      <c r="P216" s="31">
        <f>Tabla2[[#This Row],[Primer Pedido calculado el 30.07.2024]]/Tabla2[[#This Row],[Consumo de Despacho]]</f>
        <v>4</v>
      </c>
      <c r="Q216" s="35">
        <f>SUM(Tabla2[[#This Row],[Alcance (en meses)]]+Tabla2[[#This Row],[Alcance (en meses)2]]+Tabla2[[#This Row],[Alcance (en meses)3]]+Tabla2[[#This Row],[Alcance del Pedido]])</f>
        <v>4.0867052023121397</v>
      </c>
      <c r="R216" s="37" t="s">
        <v>31</v>
      </c>
      <c r="S216" s="37" t="s">
        <v>25</v>
      </c>
      <c r="T216" s="9" t="s">
        <v>29</v>
      </c>
    </row>
    <row r="217" spans="1:20" ht="16.75" customHeight="1">
      <c r="A217" s="20">
        <v>212</v>
      </c>
      <c r="B217" s="21">
        <v>102045401</v>
      </c>
      <c r="C217" s="22">
        <v>10217</v>
      </c>
      <c r="D217" s="23" t="s">
        <v>258</v>
      </c>
      <c r="E217" s="24">
        <v>10044</v>
      </c>
      <c r="F217" s="25">
        <v>2.88</v>
      </c>
      <c r="G217" s="25">
        <f t="shared" si="4"/>
        <v>28926.720000000001</v>
      </c>
      <c r="H217" s="26">
        <v>558</v>
      </c>
      <c r="I217" s="26">
        <v>4948</v>
      </c>
      <c r="J217" s="31">
        <f>Tabla2[[#This Row],[Saldos pendientes del contrato]]/Tabla2[[#This Row],[Consumo de Despacho]]</f>
        <v>8.8673835125447997</v>
      </c>
      <c r="K217" s="26">
        <v>0</v>
      </c>
      <c r="L217" s="31">
        <f>Tabla2[[#This Row],[Manos del proveedor]]/Tabla2[[#This Row],[Consumo de Despacho]]</f>
        <v>0</v>
      </c>
      <c r="M217" s="26">
        <v>3002</v>
      </c>
      <c r="N217" s="31">
        <f>Tabla2[[#This Row],[Existencia]]/Tabla2[[#This Row],[Consumo de Despacho]]</f>
        <v>5.3799283154121902</v>
      </c>
      <c r="O217" s="32">
        <v>280</v>
      </c>
      <c r="P217" s="31">
        <f>Tabla2[[#This Row],[Primer Pedido calculado el 30.07.2024]]/Tabla2[[#This Row],[Consumo de Despacho]]</f>
        <v>0.50179211469534002</v>
      </c>
      <c r="Q217" s="35">
        <f>SUM(Tabla2[[#This Row],[Alcance (en meses)]]+Tabla2[[#This Row],[Alcance (en meses)2]]+Tabla2[[#This Row],[Alcance (en meses)3]]+Tabla2[[#This Row],[Alcance del Pedido]])</f>
        <v>14.749103942652299</v>
      </c>
      <c r="R217" s="37" t="s">
        <v>34</v>
      </c>
      <c r="S217" s="37" t="s">
        <v>25</v>
      </c>
      <c r="T217" s="9" t="s">
        <v>58</v>
      </c>
    </row>
    <row r="218" spans="1:20" ht="16.75" customHeight="1">
      <c r="A218" s="20">
        <v>213</v>
      </c>
      <c r="B218" s="21">
        <v>101073501</v>
      </c>
      <c r="C218" s="22">
        <v>10513</v>
      </c>
      <c r="D218" s="23" t="s">
        <v>259</v>
      </c>
      <c r="E218" s="24">
        <v>2150496</v>
      </c>
      <c r="F218" s="25">
        <v>0.11</v>
      </c>
      <c r="G218" s="25">
        <f t="shared" si="4"/>
        <v>236554.56</v>
      </c>
      <c r="H218" s="26">
        <v>119472</v>
      </c>
      <c r="I218" s="26">
        <v>1219420</v>
      </c>
      <c r="J218" s="31">
        <f>Tabla2[[#This Row],[Saldos pendientes del contrato]]/Tabla2[[#This Row],[Consumo de Despacho]]</f>
        <v>10.206743002544499</v>
      </c>
      <c r="K218" s="26">
        <v>0</v>
      </c>
      <c r="L218" s="31">
        <f>Tabla2[[#This Row],[Manos del proveedor]]/Tabla2[[#This Row],[Consumo de Despacho]]</f>
        <v>0</v>
      </c>
      <c r="M218" s="26">
        <v>0</v>
      </c>
      <c r="N218" s="31">
        <f>Tabla2[[#This Row],[Existencia]]/Tabla2[[#This Row],[Consumo de Despacho]]</f>
        <v>0</v>
      </c>
      <c r="O218" s="32">
        <v>119472</v>
      </c>
      <c r="P218" s="31">
        <f>Tabla2[[#This Row],[Primer Pedido calculado el 30.07.2024]]/Tabla2[[#This Row],[Consumo de Despacho]]</f>
        <v>1</v>
      </c>
      <c r="Q218" s="35">
        <f>SUM(Tabla2[[#This Row],[Alcance (en meses)]]+Tabla2[[#This Row],[Alcance (en meses)2]]+Tabla2[[#This Row],[Alcance (en meses)3]]+Tabla2[[#This Row],[Alcance del Pedido]])</f>
        <v>11.206743002544499</v>
      </c>
      <c r="R218" s="37" t="s">
        <v>31</v>
      </c>
      <c r="S218" s="37" t="s">
        <v>25</v>
      </c>
      <c r="T218" s="9" t="s">
        <v>35</v>
      </c>
    </row>
    <row r="219" spans="1:20" ht="16.75" customHeight="1">
      <c r="A219" s="20">
        <v>214</v>
      </c>
      <c r="B219" s="21">
        <v>102025001</v>
      </c>
      <c r="C219" s="22">
        <v>10338</v>
      </c>
      <c r="D219" s="23" t="s">
        <v>260</v>
      </c>
      <c r="E219" s="24">
        <v>1368</v>
      </c>
      <c r="F219" s="25">
        <v>29.78</v>
      </c>
      <c r="G219" s="25">
        <f t="shared" si="4"/>
        <v>40739.040000000001</v>
      </c>
      <c r="H219" s="26">
        <v>76</v>
      </c>
      <c r="I219" s="26">
        <v>217</v>
      </c>
      <c r="J219" s="31">
        <f>Tabla2[[#This Row],[Saldos pendientes del contrato]]/Tabla2[[#This Row],[Consumo de Despacho]]</f>
        <v>2.8552631578947398</v>
      </c>
      <c r="K219" s="26">
        <v>0</v>
      </c>
      <c r="L219" s="31">
        <f>Tabla2[[#This Row],[Manos del proveedor]]/Tabla2[[#This Row],[Consumo de Despacho]]</f>
        <v>0</v>
      </c>
      <c r="M219" s="26">
        <v>355</v>
      </c>
      <c r="N219" s="31">
        <f>Tabla2[[#This Row],[Existencia]]/Tabla2[[#This Row],[Consumo de Despacho]]</f>
        <v>4.6710526315789496</v>
      </c>
      <c r="O219" s="32">
        <v>150</v>
      </c>
      <c r="P219" s="31">
        <f>Tabla2[[#This Row],[Primer Pedido calculado el 30.07.2024]]/Tabla2[[#This Row],[Consumo de Despacho]]</f>
        <v>1.9736842105263199</v>
      </c>
      <c r="Q219" s="35">
        <f>SUM(Tabla2[[#This Row],[Alcance (en meses)]]+Tabla2[[#This Row],[Alcance (en meses)2]]+Tabla2[[#This Row],[Alcance (en meses)3]]+Tabla2[[#This Row],[Alcance del Pedido]])</f>
        <v>9.5</v>
      </c>
      <c r="R219" s="37" t="s">
        <v>34</v>
      </c>
      <c r="S219" s="37" t="s">
        <v>25</v>
      </c>
      <c r="T219" s="9" t="s">
        <v>32</v>
      </c>
    </row>
    <row r="220" spans="1:20" ht="16.75" customHeight="1">
      <c r="A220" s="20">
        <v>215</v>
      </c>
      <c r="B220" s="21">
        <v>102099901</v>
      </c>
      <c r="C220" s="22">
        <v>11615</v>
      </c>
      <c r="D220" s="23" t="s">
        <v>261</v>
      </c>
      <c r="E220" s="24">
        <v>7740</v>
      </c>
      <c r="F220" s="25">
        <v>9.57</v>
      </c>
      <c r="G220" s="25">
        <f t="shared" si="4"/>
        <v>74071.8</v>
      </c>
      <c r="H220" s="26">
        <v>430</v>
      </c>
      <c r="I220" s="26">
        <v>4840</v>
      </c>
      <c r="J220" s="31">
        <f>Tabla2[[#This Row],[Saldos pendientes del contrato]]/Tabla2[[#This Row],[Consumo de Despacho]]</f>
        <v>11.255813953488399</v>
      </c>
      <c r="K220" s="26">
        <v>0</v>
      </c>
      <c r="L220" s="31">
        <f>Tabla2[[#This Row],[Manos del proveedor]]/Tabla2[[#This Row],[Consumo de Despacho]]</f>
        <v>0</v>
      </c>
      <c r="M220" s="26">
        <v>0</v>
      </c>
      <c r="N220" s="31">
        <f>Tabla2[[#This Row],[Existencia]]/Tabla2[[#This Row],[Consumo de Despacho]]</f>
        <v>0</v>
      </c>
      <c r="O220" s="32">
        <v>400</v>
      </c>
      <c r="P220" s="31">
        <f>Tabla2[[#This Row],[Primer Pedido calculado el 30.07.2024]]/Tabla2[[#This Row],[Consumo de Despacho]]</f>
        <v>0.93023255813953498</v>
      </c>
      <c r="Q220" s="35">
        <f>SUM(Tabla2[[#This Row],[Alcance (en meses)]]+Tabla2[[#This Row],[Alcance (en meses)2]]+Tabla2[[#This Row],[Alcance (en meses)3]]+Tabla2[[#This Row],[Alcance del Pedido]])</f>
        <v>12.1860465116279</v>
      </c>
      <c r="R220" s="37" t="s">
        <v>34</v>
      </c>
      <c r="S220" s="37" t="s">
        <v>25</v>
      </c>
      <c r="T220" s="9" t="s">
        <v>35</v>
      </c>
    </row>
    <row r="221" spans="1:20" ht="16.75" customHeight="1">
      <c r="A221" s="20">
        <v>216</v>
      </c>
      <c r="B221" s="21">
        <v>101097401</v>
      </c>
      <c r="C221" s="22">
        <v>11886</v>
      </c>
      <c r="D221" s="23" t="s">
        <v>262</v>
      </c>
      <c r="E221" s="24">
        <v>35568</v>
      </c>
      <c r="F221" s="25">
        <v>5.35</v>
      </c>
      <c r="G221" s="25">
        <f t="shared" si="4"/>
        <v>190288.8</v>
      </c>
      <c r="H221" s="26">
        <v>1976</v>
      </c>
      <c r="I221" s="26">
        <v>7400</v>
      </c>
      <c r="J221" s="31">
        <f>Tabla2[[#This Row],[Saldos pendientes del contrato]]/Tabla2[[#This Row],[Consumo de Despacho]]</f>
        <v>3.7449392712550602</v>
      </c>
      <c r="K221" s="26">
        <v>0</v>
      </c>
      <c r="L221" s="31">
        <f>Tabla2[[#This Row],[Manos del proveedor]]/Tabla2[[#This Row],[Consumo de Despacho]]</f>
        <v>0</v>
      </c>
      <c r="M221" s="26">
        <v>7800</v>
      </c>
      <c r="N221" s="31">
        <f>Tabla2[[#This Row],[Existencia]]/Tabla2[[#This Row],[Consumo de Despacho]]</f>
        <v>3.9473684210526301</v>
      </c>
      <c r="O221" s="32">
        <v>1976</v>
      </c>
      <c r="P221" s="31">
        <f>Tabla2[[#This Row],[Primer Pedido calculado el 30.07.2024]]/Tabla2[[#This Row],[Consumo de Despacho]]</f>
        <v>1</v>
      </c>
      <c r="Q221" s="35">
        <f>SUM(Tabla2[[#This Row],[Alcance (en meses)]]+Tabla2[[#This Row],[Alcance (en meses)2]]+Tabla2[[#This Row],[Alcance (en meses)3]]+Tabla2[[#This Row],[Alcance del Pedido]])</f>
        <v>8.6923076923076898</v>
      </c>
      <c r="R221" s="37" t="s">
        <v>31</v>
      </c>
      <c r="S221" s="37" t="s">
        <v>25</v>
      </c>
      <c r="T221" s="9" t="s">
        <v>41</v>
      </c>
    </row>
    <row r="222" spans="1:20" ht="16.75" customHeight="1">
      <c r="A222" s="20">
        <v>217</v>
      </c>
      <c r="B222" s="21">
        <v>101058301</v>
      </c>
      <c r="C222" s="22">
        <v>10669</v>
      </c>
      <c r="D222" s="23" t="s">
        <v>263</v>
      </c>
      <c r="E222" s="24">
        <v>1547658</v>
      </c>
      <c r="F222" s="25">
        <v>0.49</v>
      </c>
      <c r="G222" s="25">
        <f t="shared" si="4"/>
        <v>758352.42</v>
      </c>
      <c r="H222" s="26">
        <v>85981</v>
      </c>
      <c r="I222" s="26">
        <v>586988</v>
      </c>
      <c r="J222" s="31">
        <f>Tabla2[[#This Row],[Saldos pendientes del contrato]]/Tabla2[[#This Row],[Consumo de Despacho]]</f>
        <v>6.8269501401472397</v>
      </c>
      <c r="K222" s="26">
        <v>128430</v>
      </c>
      <c r="L222" s="31">
        <f>Tabla2[[#This Row],[Manos del proveedor]]/Tabla2[[#This Row],[Consumo de Despacho]]</f>
        <v>1.49370209697491</v>
      </c>
      <c r="M222" s="26">
        <v>261360</v>
      </c>
      <c r="N222" s="31">
        <f>Tabla2[[#This Row],[Existencia]]/Tabla2[[#This Row],[Consumo de Despacho]]</f>
        <v>3.0397413382026301</v>
      </c>
      <c r="O222" s="32">
        <v>85981</v>
      </c>
      <c r="P222" s="31">
        <f>Tabla2[[#This Row],[Primer Pedido calculado el 30.07.2024]]/Tabla2[[#This Row],[Consumo de Despacho]]</f>
        <v>1</v>
      </c>
      <c r="Q222" s="35">
        <f>SUM(Tabla2[[#This Row],[Alcance (en meses)]]+Tabla2[[#This Row],[Alcance (en meses)2]]+Tabla2[[#This Row],[Alcance (en meses)3]]+Tabla2[[#This Row],[Alcance del Pedido]])</f>
        <v>12.3603935753248</v>
      </c>
      <c r="R222" s="37" t="s">
        <v>31</v>
      </c>
      <c r="S222" s="37" t="s">
        <v>25</v>
      </c>
      <c r="T222" s="9" t="s">
        <v>41</v>
      </c>
    </row>
    <row r="223" spans="1:20" ht="16.75" customHeight="1">
      <c r="A223" s="20">
        <v>218</v>
      </c>
      <c r="B223" s="21">
        <v>101082801</v>
      </c>
      <c r="C223" s="22">
        <v>10696</v>
      </c>
      <c r="D223" s="23" t="s">
        <v>264</v>
      </c>
      <c r="E223" s="24">
        <v>1324170</v>
      </c>
      <c r="F223" s="25">
        <v>0.04</v>
      </c>
      <c r="G223" s="25">
        <f t="shared" si="4"/>
        <v>52966.8</v>
      </c>
      <c r="H223" s="26">
        <v>73565</v>
      </c>
      <c r="I223" s="26">
        <v>0</v>
      </c>
      <c r="J223" s="31">
        <f>Tabla2[[#This Row],[Saldos pendientes del contrato]]/Tabla2[[#This Row],[Consumo de Despacho]]</f>
        <v>0</v>
      </c>
      <c r="K223" s="26">
        <v>0</v>
      </c>
      <c r="L223" s="31">
        <f>Tabla2[[#This Row],[Manos del proveedor]]/Tabla2[[#This Row],[Consumo de Despacho]]</f>
        <v>0</v>
      </c>
      <c r="M223" s="26">
        <v>162140</v>
      </c>
      <c r="N223" s="31">
        <f>Tabla2[[#This Row],[Existencia]]/Tabla2[[#This Row],[Consumo de Despacho]]</f>
        <v>2.20403724597295</v>
      </c>
      <c r="O223" s="32">
        <v>441400</v>
      </c>
      <c r="P223" s="31">
        <f>Tabla2[[#This Row],[Primer Pedido calculado el 30.07.2024]]/Tabla2[[#This Row],[Consumo de Despacho]]</f>
        <v>6.0001359342078402</v>
      </c>
      <c r="Q223" s="35">
        <f>SUM(Tabla2[[#This Row],[Alcance (en meses)]]+Tabla2[[#This Row],[Alcance (en meses)2]]+Tabla2[[#This Row],[Alcance (en meses)3]]+Tabla2[[#This Row],[Alcance del Pedido]])</f>
        <v>8.2041731801807902</v>
      </c>
      <c r="R223" s="37" t="s">
        <v>31</v>
      </c>
      <c r="S223" s="37" t="s">
        <v>25</v>
      </c>
      <c r="T223" s="9" t="s">
        <v>26</v>
      </c>
    </row>
    <row r="224" spans="1:20" ht="16.75" customHeight="1">
      <c r="A224" s="20">
        <v>219</v>
      </c>
      <c r="B224" s="21">
        <v>101101401</v>
      </c>
      <c r="C224" s="22">
        <v>102354</v>
      </c>
      <c r="D224" s="23" t="s">
        <v>265</v>
      </c>
      <c r="E224" s="24">
        <v>145638</v>
      </c>
      <c r="F224" s="25">
        <v>1.96</v>
      </c>
      <c r="G224" s="25">
        <f t="shared" si="4"/>
        <v>285450.48</v>
      </c>
      <c r="H224" s="26">
        <v>8091</v>
      </c>
      <c r="I224" s="26">
        <v>0</v>
      </c>
      <c r="J224" s="31">
        <f>Tabla2[[#This Row],[Saldos pendientes del contrato]]/Tabla2[[#This Row],[Consumo de Despacho]]</f>
        <v>0</v>
      </c>
      <c r="K224" s="26">
        <v>35588</v>
      </c>
      <c r="L224" s="31">
        <f>Tabla2[[#This Row],[Manos del proveedor]]/Tabla2[[#This Row],[Consumo de Despacho]]</f>
        <v>4.3984674329501896</v>
      </c>
      <c r="M224" s="26">
        <v>5082</v>
      </c>
      <c r="N224" s="31">
        <f>Tabla2[[#This Row],[Existencia]]/Tabla2[[#This Row],[Consumo de Despacho]]</f>
        <v>0.62810530218761595</v>
      </c>
      <c r="O224" s="32">
        <v>32000</v>
      </c>
      <c r="P224" s="31">
        <f>Tabla2[[#This Row],[Primer Pedido calculado el 30.07.2024]]/Tabla2[[#This Row],[Consumo de Despacho]]</f>
        <v>3.9550117414411101</v>
      </c>
      <c r="Q224" s="35">
        <f>SUM(Tabla2[[#This Row],[Alcance (en meses)]]+Tabla2[[#This Row],[Alcance (en meses)2]]+Tabla2[[#This Row],[Alcance (en meses)3]]+Tabla2[[#This Row],[Alcance del Pedido]])</f>
        <v>8.9815844765789095</v>
      </c>
      <c r="R224" s="37" t="s">
        <v>28</v>
      </c>
      <c r="S224" s="37" t="s">
        <v>25</v>
      </c>
      <c r="T224" s="9" t="s">
        <v>29</v>
      </c>
    </row>
    <row r="225" spans="1:20" ht="16.75" customHeight="1">
      <c r="A225" s="39">
        <v>220</v>
      </c>
      <c r="B225" s="40">
        <v>101101301</v>
      </c>
      <c r="C225" s="41">
        <v>102355</v>
      </c>
      <c r="D225" s="42" t="s">
        <v>266</v>
      </c>
      <c r="E225" s="43">
        <v>197532</v>
      </c>
      <c r="F225" s="44">
        <v>1.94</v>
      </c>
      <c r="G225" s="44">
        <f t="shared" si="4"/>
        <v>383212.08</v>
      </c>
      <c r="H225" s="45">
        <v>7704</v>
      </c>
      <c r="I225" s="45">
        <v>861259</v>
      </c>
      <c r="J225" s="31">
        <f>Tabla2[[#This Row],[Saldos pendientes del contrato]]/Tabla2[[#This Row],[Consumo de Despacho]]</f>
        <v>111.793743509865</v>
      </c>
      <c r="K225" s="45">
        <v>0</v>
      </c>
      <c r="L225" s="31">
        <f>Tabla2[[#This Row],[Manos del proveedor]]/Tabla2[[#This Row],[Consumo de Despacho]]</f>
        <v>0</v>
      </c>
      <c r="M225" s="45">
        <v>17675</v>
      </c>
      <c r="N225" s="31">
        <f>Tabla2[[#This Row],[Existencia]]/Tabla2[[#This Row],[Consumo de Despacho]]</f>
        <v>2.29426272066459</v>
      </c>
      <c r="O225" s="50">
        <v>7700</v>
      </c>
      <c r="P225" s="31">
        <f>Tabla2[[#This Row],[Primer Pedido calculado el 30.07.2024]]/Tabla2[[#This Row],[Consumo de Despacho]]</f>
        <v>0.99948078920041505</v>
      </c>
      <c r="Q225" s="35">
        <f>SUM(Tabla2[[#This Row],[Alcance (en meses)]]+Tabla2[[#This Row],[Alcance (en meses)2]]+Tabla2[[#This Row],[Alcance (en meses)3]]+Tabla2[[#This Row],[Alcance del Pedido]])</f>
        <v>115.08748701973001</v>
      </c>
      <c r="R225" s="51" t="s">
        <v>31</v>
      </c>
      <c r="S225" s="51" t="s">
        <v>25</v>
      </c>
      <c r="T225" s="9" t="s">
        <v>26</v>
      </c>
    </row>
    <row r="226" spans="1:20" ht="15.65" customHeight="1">
      <c r="A226" s="46"/>
      <c r="B226" s="46"/>
      <c r="C226" s="47"/>
      <c r="D226" s="46"/>
      <c r="E226" s="46"/>
      <c r="F226" s="48"/>
      <c r="G226" s="49"/>
    </row>
  </sheetData>
  <sortState xmlns:xlrd2="http://schemas.microsoft.com/office/spreadsheetml/2017/richdata2" ref="A6:G225">
    <sortCondition ref="A6:A225"/>
  </sortState>
  <mergeCells count="3">
    <mergeCell ref="A1:G1"/>
    <mergeCell ref="A2:G2"/>
    <mergeCell ref="A3:G3"/>
  </mergeCells>
  <conditionalFormatting sqref="A5:A225">
    <cfRule type="duplicateValues" dxfId="98" priority="28"/>
  </conditionalFormatting>
  <conditionalFormatting sqref="B5:B225">
    <cfRule type="duplicateValues" dxfId="97" priority="29"/>
  </conditionalFormatting>
  <conditionalFormatting sqref="C5:C226">
    <cfRule type="duplicateValues" dxfId="96" priority="24"/>
  </conditionalFormatting>
  <printOptions horizontalCentered="1"/>
  <pageMargins left="0.196850393700787" right="0.196850393700787" top="0.39370078740157499" bottom="0.39370078740157499" header="0.31496062992126" footer="0.31496062992126"/>
  <pageSetup paperSize="5" scale="80" orientation="landscape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230"/>
  <sheetViews>
    <sheetView tabSelected="1" zoomScale="60" zoomScaleNormal="60" workbookViewId="0">
      <pane xSplit="7" ySplit="8" topLeftCell="P9" activePane="bottomRight" state="frozen"/>
      <selection pane="topRight"/>
      <selection pane="bottomLeft"/>
      <selection pane="bottomRight" activeCell="G13" sqref="G13"/>
    </sheetView>
  </sheetViews>
  <sheetFormatPr baseColWidth="10" defaultColWidth="11.54296875" defaultRowHeight="14"/>
  <cols>
    <col min="1" max="1" width="5.453125" style="9" customWidth="1"/>
    <col min="2" max="2" width="9.54296875" style="9" hidden="1" customWidth="1"/>
    <col min="3" max="3" width="8" style="9" hidden="1" customWidth="1"/>
    <col min="4" max="4" width="35.6328125" style="9" customWidth="1"/>
    <col min="5" max="5" width="10.6328125" style="9" customWidth="1"/>
    <col min="6" max="6" width="12.453125" style="9" customWidth="1"/>
    <col min="7" max="7" width="17.54296875" style="9" customWidth="1"/>
    <col min="8" max="8" width="12.08984375" style="10" hidden="1" customWidth="1"/>
    <col min="9" max="9" width="12.1796875" style="10" hidden="1" customWidth="1"/>
    <col min="10" max="10" width="8.1796875" style="10" hidden="1" customWidth="1"/>
    <col min="11" max="11" width="11" style="10" hidden="1" customWidth="1"/>
    <col min="12" max="12" width="7.453125" style="10" hidden="1" customWidth="1"/>
    <col min="13" max="13" width="11.453125" style="10" hidden="1" customWidth="1"/>
    <col min="14" max="14" width="7.453125" style="10" hidden="1" customWidth="1"/>
    <col min="15" max="15" width="14.453125" style="11" hidden="1" customWidth="1"/>
    <col min="16" max="16" width="23.36328125" style="11" customWidth="1"/>
    <col min="17" max="17" width="14.453125" style="11" hidden="1" customWidth="1"/>
    <col min="18" max="18" width="25.6328125" style="11" customWidth="1"/>
    <col min="19" max="19" width="14.453125" style="11" hidden="1" customWidth="1"/>
    <col min="20" max="20" width="18.54296875" style="11" customWidth="1"/>
    <col min="21" max="21" width="14.453125" style="11" hidden="1" customWidth="1"/>
    <col min="22" max="22" width="9.08984375" style="10" hidden="1" customWidth="1"/>
    <col min="23" max="25" width="7.90625" style="10" hidden="1" customWidth="1"/>
    <col min="26" max="26" width="7" style="11" hidden="1" customWidth="1"/>
    <col min="27" max="27" width="11.1796875" style="11" hidden="1" customWidth="1"/>
    <col min="28" max="28" width="30.36328125" style="9" hidden="1" customWidth="1"/>
    <col min="29" max="29" width="31.08984375" style="9" customWidth="1"/>
    <col min="30" max="30" width="14.6328125" style="9" customWidth="1"/>
    <col min="31" max="31" width="14.54296875" style="9" customWidth="1"/>
    <col min="32" max="32" width="17" style="9" customWidth="1"/>
    <col min="33" max="33" width="14.54296875" style="9" customWidth="1"/>
    <col min="34" max="34" width="17.08984375" style="9" customWidth="1"/>
    <col min="35" max="16384" width="11.54296875" style="9"/>
  </cols>
  <sheetData>
    <row r="1" spans="1:34" ht="12" customHeight="1">
      <c r="A1" s="69" t="s">
        <v>293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</row>
    <row r="2" spans="1:34" ht="12" customHeight="1">
      <c r="A2" s="69" t="s">
        <v>294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</row>
    <row r="3" spans="1:34" ht="12" customHeight="1">
      <c r="A3" s="69" t="s">
        <v>295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</row>
    <row r="4" spans="1:34" ht="12" customHeight="1">
      <c r="A4" s="71" t="s">
        <v>336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</row>
    <row r="5" spans="1:34" ht="12" customHeight="1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</row>
    <row r="6" spans="1:34" ht="6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4" ht="14.5">
      <c r="A7" s="13"/>
      <c r="B7" s="13"/>
      <c r="C7" s="13"/>
      <c r="D7" s="13"/>
      <c r="E7" s="13"/>
      <c r="F7" s="13"/>
      <c r="G7" s="13"/>
      <c r="O7" s="72" t="s">
        <v>279</v>
      </c>
      <c r="P7" s="72"/>
      <c r="Q7" s="72"/>
      <c r="R7" s="72"/>
      <c r="AD7" s="70" t="s">
        <v>335</v>
      </c>
      <c r="AE7" s="70"/>
      <c r="AF7" s="70"/>
      <c r="AG7" s="70"/>
      <c r="AH7" s="70"/>
    </row>
    <row r="8" spans="1:34" ht="86" customHeight="1">
      <c r="A8" s="14" t="s">
        <v>3</v>
      </c>
      <c r="B8" s="15" t="s">
        <v>4</v>
      </c>
      <c r="C8" s="15" t="s">
        <v>5</v>
      </c>
      <c r="D8" s="16" t="s">
        <v>6</v>
      </c>
      <c r="E8" s="15" t="s">
        <v>337</v>
      </c>
      <c r="F8" s="17" t="s">
        <v>8</v>
      </c>
      <c r="G8" s="18" t="s">
        <v>296</v>
      </c>
      <c r="H8" s="19" t="s">
        <v>10</v>
      </c>
      <c r="I8" s="29" t="s">
        <v>11</v>
      </c>
      <c r="J8" s="19" t="s">
        <v>12</v>
      </c>
      <c r="K8" s="29" t="s">
        <v>13</v>
      </c>
      <c r="L8" s="19" t="s">
        <v>14</v>
      </c>
      <c r="M8" s="29" t="s">
        <v>15</v>
      </c>
      <c r="N8" s="19" t="s">
        <v>16</v>
      </c>
      <c r="O8" s="53" t="s">
        <v>280</v>
      </c>
      <c r="P8" s="30" t="s">
        <v>290</v>
      </c>
      <c r="Q8" s="30" t="s">
        <v>267</v>
      </c>
      <c r="R8" s="30" t="s">
        <v>291</v>
      </c>
      <c r="S8" s="30" t="s">
        <v>268</v>
      </c>
      <c r="T8" s="30" t="s">
        <v>292</v>
      </c>
      <c r="U8" s="30" t="s">
        <v>269</v>
      </c>
      <c r="V8" s="55" t="s">
        <v>283</v>
      </c>
      <c r="W8" s="19" t="s">
        <v>19</v>
      </c>
      <c r="X8" s="61" t="s">
        <v>282</v>
      </c>
      <c r="Y8" s="61" t="s">
        <v>281</v>
      </c>
      <c r="Z8" s="18" t="s">
        <v>20</v>
      </c>
      <c r="AA8" s="18" t="s">
        <v>21</v>
      </c>
      <c r="AB8" s="18" t="s">
        <v>22</v>
      </c>
      <c r="AC8" s="62" t="s">
        <v>285</v>
      </c>
      <c r="AD8" s="30" t="s">
        <v>330</v>
      </c>
      <c r="AE8" s="30" t="s">
        <v>331</v>
      </c>
      <c r="AF8" s="30" t="s">
        <v>332</v>
      </c>
      <c r="AG8" s="30" t="s">
        <v>334</v>
      </c>
      <c r="AH8" s="30" t="s">
        <v>333</v>
      </c>
    </row>
    <row r="9" spans="1:34" ht="26">
      <c r="A9" s="20">
        <v>1</v>
      </c>
      <c r="B9" s="21">
        <v>101038201</v>
      </c>
      <c r="C9" s="22">
        <v>10680</v>
      </c>
      <c r="D9" s="23" t="s">
        <v>23</v>
      </c>
      <c r="E9" s="24">
        <v>11523096</v>
      </c>
      <c r="F9" s="25">
        <v>0.02</v>
      </c>
      <c r="G9" s="25">
        <f t="shared" ref="G9:G15" si="0">E9*F9</f>
        <v>230461.92</v>
      </c>
      <c r="H9" s="26">
        <v>640172</v>
      </c>
      <c r="I9" s="26">
        <v>14592000</v>
      </c>
      <c r="J9" s="31">
        <f>Tabla2_2[[#This Row],[Saldos pendientes del contrato]]/Tabla2_2[[#This Row],[Consumo de Despacho]]</f>
        <v>22.793874146323176</v>
      </c>
      <c r="K9" s="26">
        <v>0</v>
      </c>
      <c r="L9" s="31">
        <f>Tabla2_2[[#This Row],[Manos del proveedor]]/Tabla2_2[[#This Row],[Consumo de Despacho]]</f>
        <v>0</v>
      </c>
      <c r="M9" s="26">
        <v>1804900</v>
      </c>
      <c r="N9" s="31">
        <f>Tabla2_2[[#This Row],[Existencia]]/Tabla2_2[[#This Row],[Consumo de Despacho]]</f>
        <v>2.819398536643277</v>
      </c>
      <c r="O9" s="32">
        <v>300000</v>
      </c>
      <c r="P9" s="58">
        <f>Tabla2_2[[#This Row],[Primer Pedido calculado]]-Tabla2_2[[#This Row],[Primera Entrega (30 días calendario Síntesis Química; 45 días calendario Bio/Biot; 45 días calendario Sustancias Controladas]]</f>
        <v>300000</v>
      </c>
      <c r="Q9" s="58">
        <f t="shared" ref="Q9:Q72" si="1">+P9*F9</f>
        <v>6000</v>
      </c>
      <c r="R9" s="58">
        <v>0</v>
      </c>
      <c r="S9" s="59">
        <f t="shared" ref="S9:S72" si="2">+R9*F9</f>
        <v>0</v>
      </c>
      <c r="T9" s="58">
        <f>+E9-O9</f>
        <v>11223096</v>
      </c>
      <c r="U9" s="59">
        <f t="shared" ref="U9:U72" si="3">+T9*F9</f>
        <v>224461.92</v>
      </c>
      <c r="V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0.46862405728460477</v>
      </c>
      <c r="W9" s="59">
        <f>SUM(Tabla2_2[[#This Row],[Alcance (en meses)]]+Tabla2_2[[#This Row],[Alcance (en meses)2]]+Tabla2_2[[#This Row],[Alcance (en meses)3]]+Tabla2_2[[#This Row],[Alcance del Pedido 1]])</f>
        <v>26.081896740251057</v>
      </c>
      <c r="X9" s="59">
        <f>Tabla2_2[[#This Row],[Entrega Subsiguiente 2025 (30 días calendario a partir de la solicitud de pedido al proveedor)]]/Tabla2_2[[#This Row],[Consumo de Despacho]]</f>
        <v>17.531375942715396</v>
      </c>
      <c r="Y9" s="59">
        <f>Tabla2_2[[#This Row],[CANTIDAD
TOTAL A COTIZAR]]/Tabla2_2[[#This Row],[Consumo de Despacho]]</f>
        <v>18</v>
      </c>
      <c r="Z9" s="60" t="s">
        <v>24</v>
      </c>
      <c r="AA9" s="60" t="s">
        <v>25</v>
      </c>
      <c r="AB9" s="63" t="s">
        <v>26</v>
      </c>
      <c r="AC9" s="64" t="s">
        <v>289</v>
      </c>
      <c r="AD9" s="66"/>
      <c r="AE9" s="68"/>
      <c r="AF9" s="68"/>
      <c r="AG9" s="68"/>
      <c r="AH9" s="68"/>
    </row>
    <row r="10" spans="1:34" ht="26">
      <c r="A10" s="20">
        <v>2</v>
      </c>
      <c r="B10" s="21">
        <v>102073301</v>
      </c>
      <c r="C10" s="22">
        <v>10255</v>
      </c>
      <c r="D10" s="23" t="s">
        <v>27</v>
      </c>
      <c r="E10" s="24">
        <v>28260</v>
      </c>
      <c r="F10" s="25">
        <v>2.19</v>
      </c>
      <c r="G10" s="25">
        <f t="shared" si="0"/>
        <v>61889.4</v>
      </c>
      <c r="H10" s="26">
        <v>2066</v>
      </c>
      <c r="I10" s="26">
        <v>0</v>
      </c>
      <c r="J10" s="31">
        <f>Tabla2_2[[#This Row],[Saldos pendientes del contrato]]/Tabla2_2[[#This Row],[Consumo de Despacho]]</f>
        <v>0</v>
      </c>
      <c r="K10" s="26">
        <v>0</v>
      </c>
      <c r="L10" s="31">
        <f>Tabla2_2[[#This Row],[Manos del proveedor]]/Tabla2_2[[#This Row],[Consumo de Despacho]]</f>
        <v>0</v>
      </c>
      <c r="M10" s="26">
        <v>379</v>
      </c>
      <c r="N10" s="31">
        <f>Tabla2_2[[#This Row],[Existencia]]/Tabla2_2[[#This Row],[Consumo de Despacho]]</f>
        <v>0.18344627299128752</v>
      </c>
      <c r="O10" s="32">
        <v>6000</v>
      </c>
      <c r="P10" s="58">
        <f>Tabla2_2[[#This Row],[Primer Pedido calculado]]-Tabla2_2[[#This Row],[Primera Entrega (30 días calendario Síntesis Química; 45 días calendario Bio/Biot; 45 días calendario Sustancias Controladas]]</f>
        <v>2066</v>
      </c>
      <c r="Q10" s="58">
        <f t="shared" si="1"/>
        <v>4524.54</v>
      </c>
      <c r="R10" s="58">
        <f>Tabla2_2[[#This Row],[Primer Pedido calculado]]-Tabla2_2[[#This Row],[Consumo de Despacho]]</f>
        <v>3934</v>
      </c>
      <c r="S10" s="59">
        <f t="shared" si="2"/>
        <v>8615.4599999999991</v>
      </c>
      <c r="T10" s="58">
        <f t="shared" ref="T10:T73" si="4">+E10-O10</f>
        <v>22260</v>
      </c>
      <c r="U10" s="59">
        <f t="shared" si="3"/>
        <v>48749.4</v>
      </c>
      <c r="V1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2.9041626331074539</v>
      </c>
      <c r="W10" s="59">
        <f>SUM(Tabla2_2[[#This Row],[Alcance (en meses)]]+Tabla2_2[[#This Row],[Alcance (en meses)2]]+Tabla2_2[[#This Row],[Alcance (en meses)3]]+Tabla2_2[[#This Row],[Alcance del Pedido 1]])</f>
        <v>3.0876089060987413</v>
      </c>
      <c r="X10" s="59">
        <f>Tabla2_2[[#This Row],[Entrega Subsiguiente 2025 (30 días calendario a partir de la solicitud de pedido al proveedor)]]/Tabla2_2[[#This Row],[Consumo de Despacho]]</f>
        <v>10.774443368828654</v>
      </c>
      <c r="Y10" s="59">
        <f>Tabla2_2[[#This Row],[CANTIDAD
TOTAL A COTIZAR]]/Tabla2_2[[#This Row],[Consumo de Despacho]]</f>
        <v>13.678606001936108</v>
      </c>
      <c r="Z10" s="60" t="s">
        <v>28</v>
      </c>
      <c r="AA10" s="60" t="s">
        <v>25</v>
      </c>
      <c r="AB10" s="63" t="s">
        <v>29</v>
      </c>
      <c r="AC10" s="64" t="s">
        <v>289</v>
      </c>
      <c r="AD10" s="63"/>
      <c r="AE10" s="63"/>
      <c r="AF10" s="63"/>
      <c r="AG10" s="63"/>
      <c r="AH10" s="63"/>
    </row>
    <row r="11" spans="1:34" ht="26">
      <c r="A11" s="20">
        <v>3</v>
      </c>
      <c r="B11" s="21">
        <v>101085201</v>
      </c>
      <c r="C11" s="22">
        <v>10486</v>
      </c>
      <c r="D11" s="23" t="s">
        <v>30</v>
      </c>
      <c r="E11" s="24">
        <v>1830600</v>
      </c>
      <c r="F11" s="25">
        <v>0.05</v>
      </c>
      <c r="G11" s="25">
        <f t="shared" si="0"/>
        <v>91530</v>
      </c>
      <c r="H11" s="26">
        <v>101700</v>
      </c>
      <c r="I11" s="26">
        <v>335446</v>
      </c>
      <c r="J11" s="31">
        <f>Tabla2_2[[#This Row],[Saldos pendientes del contrato]]/Tabla2_2[[#This Row],[Consumo de Despacho]]</f>
        <v>3.2983874139626352</v>
      </c>
      <c r="K11" s="26">
        <v>0</v>
      </c>
      <c r="L11" s="31">
        <f>Tabla2_2[[#This Row],[Manos del proveedor]]/Tabla2_2[[#This Row],[Consumo de Despacho]]</f>
        <v>0</v>
      </c>
      <c r="M11" s="26">
        <v>456900</v>
      </c>
      <c r="N11" s="31">
        <f>Tabla2_2[[#This Row],[Existencia]]/Tabla2_2[[#This Row],[Consumo de Despacho]]</f>
        <v>4.4926253687315638</v>
      </c>
      <c r="O11" s="32">
        <v>101700</v>
      </c>
      <c r="P11" s="58">
        <f>Tabla2_2[[#This Row],[Primer Pedido calculado]]-Tabla2_2[[#This Row],[Primera Entrega (30 días calendario Síntesis Química; 45 días calendario Bio/Biot; 45 días calendario Sustancias Controladas]]</f>
        <v>101700</v>
      </c>
      <c r="Q11" s="58">
        <f t="shared" si="1"/>
        <v>5085</v>
      </c>
      <c r="R11" s="58">
        <f>Tabla2_2[[#This Row],[Primer Pedido calculado]]-Tabla2_2[[#This Row],[Consumo de Despacho]]</f>
        <v>0</v>
      </c>
      <c r="S11" s="59">
        <f t="shared" si="2"/>
        <v>0</v>
      </c>
      <c r="T11" s="58">
        <f t="shared" si="4"/>
        <v>1728900</v>
      </c>
      <c r="U11" s="59">
        <f t="shared" si="3"/>
        <v>86445</v>
      </c>
      <c r="V1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1" s="59">
        <f>SUM(Tabla2_2[[#This Row],[Alcance (en meses)]]+Tabla2_2[[#This Row],[Alcance (en meses)2]]+Tabla2_2[[#This Row],[Alcance (en meses)3]]+Tabla2_2[[#This Row],[Alcance del Pedido 1]])</f>
        <v>8.7910127826941995</v>
      </c>
      <c r="X11" s="59">
        <f>Tabla2_2[[#This Row],[Entrega Subsiguiente 2025 (30 días calendario a partir de la solicitud de pedido al proveedor)]]/Tabla2_2[[#This Row],[Consumo de Despacho]]</f>
        <v>17</v>
      </c>
      <c r="Y11" s="59">
        <f>Tabla2_2[[#This Row],[CANTIDAD
TOTAL A COTIZAR]]/Tabla2_2[[#This Row],[Consumo de Despacho]]</f>
        <v>18</v>
      </c>
      <c r="Z11" s="60" t="s">
        <v>31</v>
      </c>
      <c r="AA11" s="60" t="s">
        <v>25</v>
      </c>
      <c r="AB11" s="63" t="s">
        <v>32</v>
      </c>
      <c r="AC11" s="64" t="s">
        <v>289</v>
      </c>
      <c r="AD11" s="63"/>
      <c r="AE11" s="63"/>
      <c r="AF11" s="63"/>
      <c r="AG11" s="63"/>
      <c r="AH11" s="63"/>
    </row>
    <row r="12" spans="1:34" ht="39">
      <c r="A12" s="20">
        <v>4</v>
      </c>
      <c r="B12" s="21">
        <v>101098001</v>
      </c>
      <c r="C12" s="22">
        <v>11518</v>
      </c>
      <c r="D12" s="23" t="s">
        <v>33</v>
      </c>
      <c r="E12" s="24">
        <v>103320</v>
      </c>
      <c r="F12" s="25">
        <v>0.51</v>
      </c>
      <c r="G12" s="25">
        <f t="shared" si="0"/>
        <v>52693.200000000004</v>
      </c>
      <c r="H12" s="26">
        <v>5740</v>
      </c>
      <c r="I12" s="26">
        <v>0</v>
      </c>
      <c r="J12" s="31">
        <f>Tabla2_2[[#This Row],[Saldos pendientes del contrato]]/Tabla2_2[[#This Row],[Consumo de Despacho]]</f>
        <v>0</v>
      </c>
      <c r="K12" s="26">
        <v>0</v>
      </c>
      <c r="L12" s="31">
        <f>Tabla2_2[[#This Row],[Manos del proveedor]]/Tabla2_2[[#This Row],[Consumo de Despacho]]</f>
        <v>0</v>
      </c>
      <c r="M12" s="26">
        <v>0</v>
      </c>
      <c r="N12" s="31">
        <f>Tabla2_2[[#This Row],[Existencia]]/Tabla2_2[[#This Row],[Consumo de Despacho]]</f>
        <v>0</v>
      </c>
      <c r="O12" s="54">
        <v>15600</v>
      </c>
      <c r="P12" s="58">
        <f>Tabla2_2[[#This Row],[Primer Pedido calculado]]-Tabla2_2[[#This Row],[Primera Entrega (30 días calendario Síntesis Química; 45 días calendario Bio/Biot; 45 días calendario Sustancias Controladas]]</f>
        <v>5740</v>
      </c>
      <c r="Q12" s="58">
        <f t="shared" si="1"/>
        <v>2927.4</v>
      </c>
      <c r="R12" s="58">
        <f>Tabla2_2[[#This Row],[Primer Pedido calculado]]-Tabla2_2[[#This Row],[Consumo de Despacho]]</f>
        <v>9860</v>
      </c>
      <c r="S12" s="59">
        <f t="shared" si="2"/>
        <v>5028.6000000000004</v>
      </c>
      <c r="T12" s="58">
        <f t="shared" si="4"/>
        <v>87720</v>
      </c>
      <c r="U12" s="59">
        <f t="shared" si="3"/>
        <v>44737.200000000004</v>
      </c>
      <c r="V1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2.7177700348432055</v>
      </c>
      <c r="W12" s="59">
        <f>SUM(Tabla2_2[[#This Row],[Alcance (en meses)]]+Tabla2_2[[#This Row],[Alcance (en meses)2]]+Tabla2_2[[#This Row],[Alcance (en meses)3]]+Tabla2_2[[#This Row],[Alcance del Pedido 1]])</f>
        <v>2.7177700348432055</v>
      </c>
      <c r="X12" s="59">
        <f>Tabla2_2[[#This Row],[Entrega Subsiguiente 2025 (30 días calendario a partir de la solicitud de pedido al proveedor)]]/Tabla2_2[[#This Row],[Consumo de Despacho]]</f>
        <v>15.282229965156795</v>
      </c>
      <c r="Y12" s="59">
        <f>Tabla2_2[[#This Row],[CANTIDAD
TOTAL A COTIZAR]]/Tabla2_2[[#This Row],[Consumo de Despacho]]</f>
        <v>18</v>
      </c>
      <c r="Z12" s="60" t="s">
        <v>34</v>
      </c>
      <c r="AA12" s="60" t="s">
        <v>25</v>
      </c>
      <c r="AB12" s="63" t="s">
        <v>35</v>
      </c>
      <c r="AC12" s="64" t="s">
        <v>289</v>
      </c>
      <c r="AD12" s="63"/>
      <c r="AE12" s="63"/>
      <c r="AF12" s="63"/>
      <c r="AG12" s="63"/>
      <c r="AH12" s="63"/>
    </row>
    <row r="13" spans="1:34" ht="26">
      <c r="A13" s="20">
        <v>5</v>
      </c>
      <c r="B13" s="21">
        <v>102078501</v>
      </c>
      <c r="C13" s="22">
        <v>10807</v>
      </c>
      <c r="D13" s="23" t="s">
        <v>297</v>
      </c>
      <c r="E13" s="24">
        <v>66708</v>
      </c>
      <c r="F13" s="25">
        <v>1.1299999999999999</v>
      </c>
      <c r="G13" s="25">
        <f t="shared" si="0"/>
        <v>75380.039999999994</v>
      </c>
      <c r="H13" s="26">
        <v>3706</v>
      </c>
      <c r="I13" s="26">
        <v>17040</v>
      </c>
      <c r="J13" s="31">
        <f>Tabla2_2[[#This Row],[Saldos pendientes del contrato]]/Tabla2_2[[#This Row],[Consumo de Despacho]]</f>
        <v>4.5979492714517001</v>
      </c>
      <c r="K13" s="26">
        <v>0</v>
      </c>
      <c r="L13" s="31">
        <f>Tabla2_2[[#This Row],[Manos del proveedor]]/Tabla2_2[[#This Row],[Consumo de Despacho]]</f>
        <v>0</v>
      </c>
      <c r="M13" s="26">
        <v>10816</v>
      </c>
      <c r="N13" s="31">
        <f>Tabla2_2[[#This Row],[Existencia]]/Tabla2_2[[#This Row],[Consumo de Despacho]]</f>
        <v>2.9185105234754452</v>
      </c>
      <c r="O13" s="32">
        <v>3700</v>
      </c>
      <c r="P13" s="58">
        <f>Tabla2_2[[#This Row],[Primer Pedido calculado]]-Tabla2_2[[#This Row],[Primera Entrega (30 días calendario Síntesis Química; 45 días calendario Bio/Biot; 45 días calendario Sustancias Controladas]]</f>
        <v>3700</v>
      </c>
      <c r="Q13" s="58">
        <f t="shared" si="1"/>
        <v>4181</v>
      </c>
      <c r="R13" s="58">
        <v>0</v>
      </c>
      <c r="S13" s="59">
        <f t="shared" si="2"/>
        <v>0</v>
      </c>
      <c r="T13" s="58">
        <f t="shared" si="4"/>
        <v>63008</v>
      </c>
      <c r="U13" s="59">
        <f t="shared" si="3"/>
        <v>71199.039999999994</v>
      </c>
      <c r="V1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0.99838100377765782</v>
      </c>
      <c r="W13" s="59">
        <f>SUM(Tabla2_2[[#This Row],[Alcance (en meses)]]+Tabla2_2[[#This Row],[Alcance (en meses)2]]+Tabla2_2[[#This Row],[Alcance (en meses)3]]+Tabla2_2[[#This Row],[Alcance del Pedido 1]])</f>
        <v>8.5148407987048031</v>
      </c>
      <c r="X13" s="59">
        <f>Tabla2_2[[#This Row],[Entrega Subsiguiente 2025 (30 días calendario a partir de la solicitud de pedido al proveedor)]]/Tabla2_2[[#This Row],[Consumo de Despacho]]</f>
        <v>17.001618996222341</v>
      </c>
      <c r="Y13" s="59">
        <f>Tabla2_2[[#This Row],[CANTIDAD
TOTAL A COTIZAR]]/Tabla2_2[[#This Row],[Consumo de Despacho]]</f>
        <v>18</v>
      </c>
      <c r="Z13" s="60" t="s">
        <v>37</v>
      </c>
      <c r="AA13" s="60" t="s">
        <v>25</v>
      </c>
      <c r="AB13" s="63" t="s">
        <v>26</v>
      </c>
      <c r="AC13" s="64" t="s">
        <v>289</v>
      </c>
      <c r="AD13" s="63"/>
      <c r="AE13" s="63"/>
      <c r="AF13" s="63"/>
      <c r="AG13" s="63"/>
      <c r="AH13" s="63"/>
    </row>
    <row r="14" spans="1:34" ht="39">
      <c r="A14" s="20">
        <v>6</v>
      </c>
      <c r="B14" s="21">
        <v>102000901</v>
      </c>
      <c r="C14" s="22">
        <v>10808</v>
      </c>
      <c r="D14" s="23" t="s">
        <v>298</v>
      </c>
      <c r="E14" s="24">
        <v>285930</v>
      </c>
      <c r="F14" s="25">
        <v>0.64</v>
      </c>
      <c r="G14" s="25">
        <f t="shared" si="0"/>
        <v>182995.20000000001</v>
      </c>
      <c r="H14" s="26">
        <v>15885</v>
      </c>
      <c r="I14" s="26">
        <v>834</v>
      </c>
      <c r="J14" s="31">
        <f>Tabla2_2[[#This Row],[Saldos pendientes del contrato]]/Tabla2_2[[#This Row],[Consumo de Despacho]]</f>
        <v>5.2502360717658167E-2</v>
      </c>
      <c r="K14" s="26">
        <v>44400</v>
      </c>
      <c r="L14" s="31">
        <f>Tabla2_2[[#This Row],[Manos del proveedor]]/Tabla2_2[[#This Row],[Consumo de Despacho]]</f>
        <v>2.7950897072710106</v>
      </c>
      <c r="M14" s="26">
        <v>44352</v>
      </c>
      <c r="N14" s="31">
        <f>Tabla2_2[[#This Row],[Existencia]]/Tabla2_2[[#This Row],[Consumo de Despacho]]</f>
        <v>2.7920679886685553</v>
      </c>
      <c r="O14" s="32">
        <v>15890</v>
      </c>
      <c r="P14" s="58">
        <f>Tabla2_2[[#This Row],[Primer Pedido calculado]]-Tabla2_2[[#This Row],[Primera Entrega (30 días calendario Síntesis Química; 45 días calendario Bio/Biot; 45 días calendario Sustancias Controladas]]</f>
        <v>15890</v>
      </c>
      <c r="Q14" s="59">
        <f t="shared" si="1"/>
        <v>10169.6</v>
      </c>
      <c r="R14" s="58">
        <v>0</v>
      </c>
      <c r="S14" s="59">
        <f t="shared" si="2"/>
        <v>0</v>
      </c>
      <c r="T14" s="58">
        <f t="shared" si="4"/>
        <v>270040</v>
      </c>
      <c r="U14" s="59">
        <f t="shared" si="3"/>
        <v>172825.60000000001</v>
      </c>
      <c r="V1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1.0003147623544224</v>
      </c>
      <c r="W14" s="59">
        <f>SUM(Tabla2_2[[#This Row],[Alcance (en meses)]]+Tabla2_2[[#This Row],[Alcance (en meses)2]]+Tabla2_2[[#This Row],[Alcance (en meses)3]]+Tabla2_2[[#This Row],[Alcance del Pedido 1]])</f>
        <v>6.6399748190116465</v>
      </c>
      <c r="X14" s="59">
        <f>Tabla2_2[[#This Row],[Entrega Subsiguiente 2025 (30 días calendario a partir de la solicitud de pedido al proveedor)]]/Tabla2_2[[#This Row],[Consumo de Despacho]]</f>
        <v>16.999685237645579</v>
      </c>
      <c r="Y14" s="59">
        <f>Tabla2_2[[#This Row],[CANTIDAD
TOTAL A COTIZAR]]/Tabla2_2[[#This Row],[Consumo de Despacho]]</f>
        <v>18</v>
      </c>
      <c r="Z14" s="60" t="s">
        <v>34</v>
      </c>
      <c r="AA14" s="60" t="s">
        <v>25</v>
      </c>
      <c r="AB14" s="63" t="s">
        <v>26</v>
      </c>
      <c r="AC14" s="64" t="s">
        <v>289</v>
      </c>
      <c r="AD14" s="63"/>
      <c r="AE14" s="63"/>
      <c r="AF14" s="63"/>
      <c r="AG14" s="63"/>
      <c r="AH14" s="63"/>
    </row>
    <row r="15" spans="1:34" ht="26">
      <c r="A15" s="20">
        <v>7</v>
      </c>
      <c r="B15" s="21">
        <v>102097801</v>
      </c>
      <c r="C15" s="22">
        <v>104803</v>
      </c>
      <c r="D15" s="23" t="s">
        <v>39</v>
      </c>
      <c r="E15" s="24">
        <v>3114</v>
      </c>
      <c r="F15" s="25">
        <v>439.88</v>
      </c>
      <c r="G15" s="25">
        <f t="shared" si="0"/>
        <v>1369786.32</v>
      </c>
      <c r="H15" s="26">
        <v>173</v>
      </c>
      <c r="I15" s="26">
        <v>1291</v>
      </c>
      <c r="J15" s="31">
        <f>Tabla2_2[[#This Row],[Saldos pendientes del contrato]]/Tabla2_2[[#This Row],[Consumo de Despacho]]</f>
        <v>7.4624277456647397</v>
      </c>
      <c r="K15" s="26">
        <v>0</v>
      </c>
      <c r="L15" s="31">
        <f>Tabla2_2[[#This Row],[Manos del proveedor]]/Tabla2_2[[#This Row],[Consumo de Despacho]]</f>
        <v>0</v>
      </c>
      <c r="M15" s="26">
        <v>680</v>
      </c>
      <c r="N15" s="31">
        <f>Tabla2_2[[#This Row],[Existencia]]/Tabla2_2[[#This Row],[Consumo de Despacho]]</f>
        <v>3.9306358381502888</v>
      </c>
      <c r="O15" s="32">
        <v>180</v>
      </c>
      <c r="P15" s="58">
        <f>Tabla2_2[[#This Row],[Primer Pedido calculado]]-Tabla2_2[[#This Row],[Primera Entrega (30 días calendario Síntesis Química; 45 días calendario Bio/Biot; 45 días calendario Sustancias Controladas]]</f>
        <v>180</v>
      </c>
      <c r="Q15" s="58">
        <f t="shared" si="1"/>
        <v>79178.399999999994</v>
      </c>
      <c r="R15" s="58">
        <v>0</v>
      </c>
      <c r="S15" s="59">
        <f t="shared" si="2"/>
        <v>0</v>
      </c>
      <c r="T15" s="58">
        <f t="shared" si="4"/>
        <v>2934</v>
      </c>
      <c r="U15" s="59">
        <f t="shared" si="3"/>
        <v>1290607.92</v>
      </c>
      <c r="V1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1.0404624277456647</v>
      </c>
      <c r="W15" s="59">
        <f>SUM(Tabla2_2[[#This Row],[Alcance (en meses)]]+Tabla2_2[[#This Row],[Alcance (en meses)2]]+Tabla2_2[[#This Row],[Alcance (en meses)3]]+Tabla2_2[[#This Row],[Alcance del Pedido 1]])</f>
        <v>12.433526011560692</v>
      </c>
      <c r="X15" s="59">
        <f>Tabla2_2[[#This Row],[Entrega Subsiguiente 2025 (30 días calendario a partir de la solicitud de pedido al proveedor)]]/Tabla2_2[[#This Row],[Consumo de Despacho]]</f>
        <v>16.959537572254334</v>
      </c>
      <c r="Y15" s="59">
        <f>Tabla2_2[[#This Row],[CANTIDAD
TOTAL A COTIZAR]]/Tabla2_2[[#This Row],[Consumo de Despacho]]</f>
        <v>18</v>
      </c>
      <c r="Z15" s="60" t="s">
        <v>34</v>
      </c>
      <c r="AA15" s="60" t="s">
        <v>40</v>
      </c>
      <c r="AB15" s="63" t="s">
        <v>41</v>
      </c>
      <c r="AC15" s="64" t="s">
        <v>286</v>
      </c>
      <c r="AD15" s="63"/>
      <c r="AE15" s="63"/>
      <c r="AF15" s="63"/>
      <c r="AG15" s="63"/>
      <c r="AH15" s="63"/>
    </row>
    <row r="16" spans="1:34" ht="39">
      <c r="A16" s="20">
        <v>8</v>
      </c>
      <c r="B16" s="21">
        <v>104009001</v>
      </c>
      <c r="C16" s="22">
        <v>10850</v>
      </c>
      <c r="D16" s="23" t="s">
        <v>299</v>
      </c>
      <c r="E16" s="24">
        <v>310194</v>
      </c>
      <c r="F16" s="25">
        <v>1.73</v>
      </c>
      <c r="G16" s="25">
        <f>F16*E16</f>
        <v>536635.62</v>
      </c>
      <c r="H16" s="26">
        <v>17233</v>
      </c>
      <c r="I16" s="26">
        <v>65833</v>
      </c>
      <c r="J16" s="31">
        <f>Tabla2_2[[#This Row],[Saldos pendientes del contrato]]/Tabla2_2[[#This Row],[Consumo de Despacho]]</f>
        <v>3.8201706029130156</v>
      </c>
      <c r="K16" s="26">
        <v>0</v>
      </c>
      <c r="L16" s="31">
        <f>Tabla2_2[[#This Row],[Manos del proveedor]]/Tabla2_2[[#This Row],[Consumo de Despacho]]</f>
        <v>0</v>
      </c>
      <c r="M16" s="26">
        <v>74142</v>
      </c>
      <c r="N16" s="31">
        <f>Tabla2_2[[#This Row],[Existencia]]/Tabla2_2[[#This Row],[Consumo de Despacho]]</f>
        <v>4.3023269308884116</v>
      </c>
      <c r="O16" s="32">
        <v>17233</v>
      </c>
      <c r="P16" s="58">
        <f>Tabla2_2[[#This Row],[Primer Pedido calculado]]-Tabla2_2[[#This Row],[Primera Entrega (30 días calendario Síntesis Química; 45 días calendario Bio/Biot; 45 días calendario Sustancias Controladas]]</f>
        <v>17233</v>
      </c>
      <c r="Q16" s="58">
        <f t="shared" si="1"/>
        <v>29813.09</v>
      </c>
      <c r="R16" s="58">
        <f>Tabla2_2[[#This Row],[Primer Pedido calculado]]-Tabla2_2[[#This Row],[Consumo de Despacho]]</f>
        <v>0</v>
      </c>
      <c r="S16" s="59">
        <f t="shared" si="2"/>
        <v>0</v>
      </c>
      <c r="T16" s="58">
        <f t="shared" si="4"/>
        <v>292961</v>
      </c>
      <c r="U16" s="59">
        <f t="shared" si="3"/>
        <v>506822.52999999997</v>
      </c>
      <c r="V1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6" s="59">
        <f>SUM(Tabla2_2[[#This Row],[Alcance (en meses)]]+Tabla2_2[[#This Row],[Alcance (en meses)2]]+Tabla2_2[[#This Row],[Alcance (en meses)3]]+Tabla2_2[[#This Row],[Alcance del Pedido 1]])</f>
        <v>9.1224975338014271</v>
      </c>
      <c r="X16" s="59">
        <f>Tabla2_2[[#This Row],[Entrega Subsiguiente 2025 (30 días calendario a partir de la solicitud de pedido al proveedor)]]/Tabla2_2[[#This Row],[Consumo de Despacho]]</f>
        <v>17</v>
      </c>
      <c r="Y16" s="59">
        <f>Tabla2_2[[#This Row],[CANTIDAD
TOTAL A COTIZAR]]/Tabla2_2[[#This Row],[Consumo de Despacho]]</f>
        <v>18</v>
      </c>
      <c r="Z16" s="60" t="s">
        <v>37</v>
      </c>
      <c r="AA16" s="60" t="s">
        <v>25</v>
      </c>
      <c r="AB16" s="63" t="s">
        <v>32</v>
      </c>
      <c r="AC16" s="64" t="s">
        <v>289</v>
      </c>
      <c r="AD16" s="63"/>
      <c r="AE16" s="63"/>
      <c r="AF16" s="63"/>
      <c r="AG16" s="63"/>
      <c r="AH16" s="63"/>
    </row>
    <row r="17" spans="1:34" ht="39">
      <c r="A17" s="20">
        <v>9</v>
      </c>
      <c r="B17" s="21">
        <v>102078101</v>
      </c>
      <c r="C17" s="22">
        <v>10280</v>
      </c>
      <c r="D17" s="23" t="s">
        <v>300</v>
      </c>
      <c r="E17" s="24">
        <v>2448</v>
      </c>
      <c r="F17" s="25">
        <v>10</v>
      </c>
      <c r="G17" s="25">
        <f t="shared" ref="G17:G80" si="5">E17*F17</f>
        <v>24480</v>
      </c>
      <c r="H17" s="26">
        <v>136</v>
      </c>
      <c r="I17" s="26">
        <v>5512</v>
      </c>
      <c r="J17" s="31">
        <f>Tabla2_2[[#This Row],[Saldos pendientes del contrato]]/Tabla2_2[[#This Row],[Consumo de Despacho]]</f>
        <v>40.529411764705884</v>
      </c>
      <c r="K17" s="26">
        <v>0</v>
      </c>
      <c r="L17" s="31">
        <f>Tabla2_2[[#This Row],[Manos del proveedor]]/Tabla2_2[[#This Row],[Consumo de Despacho]]</f>
        <v>0</v>
      </c>
      <c r="M17" s="26">
        <v>1070</v>
      </c>
      <c r="N17" s="31">
        <f>Tabla2_2[[#This Row],[Existencia]]/Tabla2_2[[#This Row],[Consumo de Despacho]]</f>
        <v>7.867647058823529</v>
      </c>
      <c r="O17" s="32">
        <v>136</v>
      </c>
      <c r="P17" s="58">
        <f>Tabla2_2[[#This Row],[Primer Pedido calculado]]-Tabla2_2[[#This Row],[Primera Entrega (30 días calendario Síntesis Química; 45 días calendario Bio/Biot; 45 días calendario Sustancias Controladas]]</f>
        <v>136</v>
      </c>
      <c r="Q17" s="58">
        <f t="shared" si="1"/>
        <v>1360</v>
      </c>
      <c r="R17" s="58">
        <f>Tabla2_2[[#This Row],[Primer Pedido calculado]]-Tabla2_2[[#This Row],[Consumo de Despacho]]</f>
        <v>0</v>
      </c>
      <c r="S17" s="59">
        <f t="shared" si="2"/>
        <v>0</v>
      </c>
      <c r="T17" s="58">
        <f t="shared" si="4"/>
        <v>2312</v>
      </c>
      <c r="U17" s="59">
        <f t="shared" si="3"/>
        <v>23120</v>
      </c>
      <c r="V1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7" s="59">
        <f>SUM(Tabla2_2[[#This Row],[Alcance (en meses)]]+Tabla2_2[[#This Row],[Alcance (en meses)2]]+Tabla2_2[[#This Row],[Alcance (en meses)3]]+Tabla2_2[[#This Row],[Alcance del Pedido 1]])</f>
        <v>49.397058823529413</v>
      </c>
      <c r="X17" s="59">
        <f>Tabla2_2[[#This Row],[Entrega Subsiguiente 2025 (30 días calendario a partir de la solicitud de pedido al proveedor)]]/Tabla2_2[[#This Row],[Consumo de Despacho]]</f>
        <v>17</v>
      </c>
      <c r="Y17" s="59">
        <f>Tabla2_2[[#This Row],[CANTIDAD
TOTAL A COTIZAR]]/Tabla2_2[[#This Row],[Consumo de Despacho]]</f>
        <v>18</v>
      </c>
      <c r="Z17" s="60" t="s">
        <v>28</v>
      </c>
      <c r="AA17" s="60" t="s">
        <v>25</v>
      </c>
      <c r="AB17" s="63" t="s">
        <v>44</v>
      </c>
      <c r="AC17" s="64" t="s">
        <v>289</v>
      </c>
      <c r="AD17" s="63"/>
      <c r="AE17" s="63"/>
      <c r="AF17" s="63"/>
      <c r="AG17" s="63"/>
      <c r="AH17" s="63"/>
    </row>
    <row r="18" spans="1:34" ht="26">
      <c r="A18" s="20">
        <v>10</v>
      </c>
      <c r="B18" s="21">
        <v>102045001</v>
      </c>
      <c r="C18" s="22">
        <v>10279</v>
      </c>
      <c r="D18" s="23" t="s">
        <v>45</v>
      </c>
      <c r="E18" s="24">
        <v>20430</v>
      </c>
      <c r="F18" s="25">
        <v>5.88</v>
      </c>
      <c r="G18" s="25">
        <f t="shared" si="5"/>
        <v>120128.4</v>
      </c>
      <c r="H18" s="26">
        <v>1135</v>
      </c>
      <c r="I18" s="26">
        <v>13584</v>
      </c>
      <c r="J18" s="31">
        <f>Tabla2_2[[#This Row],[Saldos pendientes del contrato]]/Tabla2_2[[#This Row],[Consumo de Despacho]]</f>
        <v>11.96828193832599</v>
      </c>
      <c r="K18" s="26">
        <v>0</v>
      </c>
      <c r="L18" s="31">
        <f>Tabla2_2[[#This Row],[Manos del proveedor]]/Tabla2_2[[#This Row],[Consumo de Despacho]]</f>
        <v>0</v>
      </c>
      <c r="M18" s="26">
        <v>8779</v>
      </c>
      <c r="N18" s="31">
        <f>Tabla2_2[[#This Row],[Existencia]]/Tabla2_2[[#This Row],[Consumo de Despacho]]</f>
        <v>7.7348017621145377</v>
      </c>
      <c r="O18" s="32">
        <v>1200</v>
      </c>
      <c r="P18" s="58">
        <f>Tabla2_2[[#This Row],[Primer Pedido calculado]]-Tabla2_2[[#This Row],[Primera Entrega (30 días calendario Síntesis Química; 45 días calendario Bio/Biot; 45 días calendario Sustancias Controladas]]</f>
        <v>1200</v>
      </c>
      <c r="Q18" s="58">
        <f t="shared" si="1"/>
        <v>7056</v>
      </c>
      <c r="R18" s="58">
        <v>0</v>
      </c>
      <c r="S18" s="59">
        <f t="shared" si="2"/>
        <v>0</v>
      </c>
      <c r="T18" s="58">
        <f t="shared" si="4"/>
        <v>19230</v>
      </c>
      <c r="U18" s="59">
        <f t="shared" si="3"/>
        <v>113072.4</v>
      </c>
      <c r="V1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1.0572687224669604</v>
      </c>
      <c r="W18" s="59">
        <f>SUM(Tabla2_2[[#This Row],[Alcance (en meses)]]+Tabla2_2[[#This Row],[Alcance (en meses)2]]+Tabla2_2[[#This Row],[Alcance (en meses)3]]+Tabla2_2[[#This Row],[Alcance del Pedido 1]])</f>
        <v>20.760352422907491</v>
      </c>
      <c r="X18" s="59">
        <f>Tabla2_2[[#This Row],[Entrega Subsiguiente 2025 (30 días calendario a partir de la solicitud de pedido al proveedor)]]/Tabla2_2[[#This Row],[Consumo de Despacho]]</f>
        <v>16.942731277533039</v>
      </c>
      <c r="Y18" s="59">
        <f>Tabla2_2[[#This Row],[CANTIDAD
TOTAL A COTIZAR]]/Tabla2_2[[#This Row],[Consumo de Despacho]]</f>
        <v>18</v>
      </c>
      <c r="Z18" s="60" t="s">
        <v>34</v>
      </c>
      <c r="AA18" s="60" t="s">
        <v>25</v>
      </c>
      <c r="AB18" s="63" t="s">
        <v>44</v>
      </c>
      <c r="AC18" s="64" t="s">
        <v>289</v>
      </c>
      <c r="AD18" s="63"/>
      <c r="AE18" s="63"/>
      <c r="AF18" s="63"/>
      <c r="AG18" s="63"/>
      <c r="AH18" s="63"/>
    </row>
    <row r="19" spans="1:34" ht="39">
      <c r="A19" s="20">
        <v>11</v>
      </c>
      <c r="B19" s="21">
        <v>102094101</v>
      </c>
      <c r="C19" s="22">
        <v>11845</v>
      </c>
      <c r="D19" s="23" t="s">
        <v>46</v>
      </c>
      <c r="E19" s="24">
        <v>12618</v>
      </c>
      <c r="F19" s="25">
        <v>65</v>
      </c>
      <c r="G19" s="25">
        <f t="shared" si="5"/>
        <v>820170</v>
      </c>
      <c r="H19" s="26">
        <v>701</v>
      </c>
      <c r="I19" s="26">
        <v>6222</v>
      </c>
      <c r="J19" s="31">
        <f>Tabla2_2[[#This Row],[Saldos pendientes del contrato]]/Tabla2_2[[#This Row],[Consumo de Despacho]]</f>
        <v>8.8758915834522103</v>
      </c>
      <c r="K19" s="26">
        <v>0</v>
      </c>
      <c r="L19" s="31">
        <f>Tabla2_2[[#This Row],[Manos del proveedor]]/Tabla2_2[[#This Row],[Consumo de Despacho]]</f>
        <v>0</v>
      </c>
      <c r="M19" s="26">
        <v>1689</v>
      </c>
      <c r="N19" s="31">
        <f>Tabla2_2[[#This Row],[Existencia]]/Tabla2_2[[#This Row],[Consumo de Despacho]]</f>
        <v>2.4094151212553494</v>
      </c>
      <c r="O19" s="32">
        <v>701</v>
      </c>
      <c r="P19" s="58">
        <f>Tabla2_2[[#This Row],[Primer Pedido calculado]]-Tabla2_2[[#This Row],[Primera Entrega (30 días calendario Síntesis Química; 45 días calendario Bio/Biot; 45 días calendario Sustancias Controladas]]</f>
        <v>701</v>
      </c>
      <c r="Q19" s="58">
        <f t="shared" si="1"/>
        <v>45565</v>
      </c>
      <c r="R19" s="58">
        <f>Tabla2_2[[#This Row],[Primer Pedido calculado]]-Tabla2_2[[#This Row],[Consumo de Despacho]]</f>
        <v>0</v>
      </c>
      <c r="S19" s="59">
        <f t="shared" si="2"/>
        <v>0</v>
      </c>
      <c r="T19" s="58">
        <f t="shared" si="4"/>
        <v>11917</v>
      </c>
      <c r="U19" s="59">
        <f t="shared" si="3"/>
        <v>774605</v>
      </c>
      <c r="V1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9" s="59">
        <f>SUM(Tabla2_2[[#This Row],[Alcance (en meses)]]+Tabla2_2[[#This Row],[Alcance (en meses)2]]+Tabla2_2[[#This Row],[Alcance (en meses)3]]+Tabla2_2[[#This Row],[Alcance del Pedido 1]])</f>
        <v>12.28530670470756</v>
      </c>
      <c r="X19" s="59">
        <f>Tabla2_2[[#This Row],[Entrega Subsiguiente 2025 (30 días calendario a partir de la solicitud de pedido al proveedor)]]/Tabla2_2[[#This Row],[Consumo de Despacho]]</f>
        <v>17</v>
      </c>
      <c r="Y19" s="59">
        <f>Tabla2_2[[#This Row],[CANTIDAD
TOTAL A COTIZAR]]/Tabla2_2[[#This Row],[Consumo de Despacho]]</f>
        <v>18</v>
      </c>
      <c r="Z19" s="60" t="s">
        <v>37</v>
      </c>
      <c r="AA19" s="60" t="s">
        <v>25</v>
      </c>
      <c r="AB19" s="63" t="s">
        <v>26</v>
      </c>
      <c r="AC19" s="64" t="s">
        <v>289</v>
      </c>
      <c r="AD19" s="63"/>
      <c r="AE19" s="63"/>
      <c r="AF19" s="63"/>
      <c r="AG19" s="63"/>
      <c r="AH19" s="63"/>
    </row>
    <row r="20" spans="1:34" ht="14.5">
      <c r="A20" s="20">
        <v>12</v>
      </c>
      <c r="B20" s="21">
        <v>101086601</v>
      </c>
      <c r="C20" s="22">
        <v>10656</v>
      </c>
      <c r="D20" s="23" t="s">
        <v>47</v>
      </c>
      <c r="E20" s="24">
        <v>77600106</v>
      </c>
      <c r="F20" s="25">
        <v>0.01</v>
      </c>
      <c r="G20" s="25">
        <f t="shared" si="5"/>
        <v>776001.06</v>
      </c>
      <c r="H20" s="26">
        <v>4311117</v>
      </c>
      <c r="I20" s="26">
        <v>34611260</v>
      </c>
      <c r="J20" s="31">
        <f>Tabla2_2[[#This Row],[Saldos pendientes del contrato]]/Tabla2_2[[#This Row],[Consumo de Despacho]]</f>
        <v>8.0283740849529259</v>
      </c>
      <c r="K20" s="26">
        <v>0</v>
      </c>
      <c r="L20" s="31">
        <f>Tabla2_2[[#This Row],[Manos del proveedor]]/Tabla2_2[[#This Row],[Consumo de Despacho]]</f>
        <v>0</v>
      </c>
      <c r="M20" s="26">
        <v>2302410</v>
      </c>
      <c r="N20" s="31">
        <f>Tabla2_2[[#This Row],[Existencia]]/Tabla2_2[[#This Row],[Consumo de Despacho]]</f>
        <v>0.53406344573807674</v>
      </c>
      <c r="O20" s="32">
        <v>8622234</v>
      </c>
      <c r="P20" s="58">
        <f>Tabla2_2[[#This Row],[Primer Pedido calculado]]-Tabla2_2[[#This Row],[Primera Entrega (30 días calendario Síntesis Química; 45 días calendario Bio/Biot; 45 días calendario Sustancias Controladas]]</f>
        <v>4311117</v>
      </c>
      <c r="Q20" s="59">
        <f t="shared" si="1"/>
        <v>43111.17</v>
      </c>
      <c r="R20" s="58">
        <f>Tabla2_2[[#This Row],[Primer Pedido calculado]]-Tabla2_2[[#This Row],[Consumo de Despacho]]</f>
        <v>4311117</v>
      </c>
      <c r="S20" s="59">
        <f t="shared" si="2"/>
        <v>43111.17</v>
      </c>
      <c r="T20" s="58">
        <f t="shared" si="4"/>
        <v>68977872</v>
      </c>
      <c r="U20" s="59">
        <f t="shared" si="3"/>
        <v>689778.72</v>
      </c>
      <c r="V2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20" s="59">
        <f>SUM(Tabla2_2[[#This Row],[Alcance (en meses)]]+Tabla2_2[[#This Row],[Alcance (en meses)2]]+Tabla2_2[[#This Row],[Alcance (en meses)3]]+Tabla2_2[[#This Row],[Alcance del Pedido 1]])</f>
        <v>10.562437530691003</v>
      </c>
      <c r="X20" s="59">
        <f>Tabla2_2[[#This Row],[Entrega Subsiguiente 2025 (30 días calendario a partir de la solicitud de pedido al proveedor)]]/Tabla2_2[[#This Row],[Consumo de Despacho]]</f>
        <v>16</v>
      </c>
      <c r="Y20" s="59">
        <f>Tabla2_2[[#This Row],[CANTIDAD
TOTAL A COTIZAR]]/Tabla2_2[[#This Row],[Consumo de Despacho]]</f>
        <v>18</v>
      </c>
      <c r="Z20" s="60" t="s">
        <v>31</v>
      </c>
      <c r="AA20" s="60" t="s">
        <v>25</v>
      </c>
      <c r="AB20" s="63" t="s">
        <v>29</v>
      </c>
      <c r="AC20" s="64" t="s">
        <v>289</v>
      </c>
      <c r="AD20" s="63"/>
      <c r="AE20" s="63"/>
      <c r="AF20" s="63"/>
      <c r="AG20" s="63"/>
      <c r="AH20" s="63"/>
    </row>
    <row r="21" spans="1:34" ht="52">
      <c r="A21" s="20">
        <v>13</v>
      </c>
      <c r="B21" s="21">
        <v>103057801</v>
      </c>
      <c r="C21" s="22">
        <v>12165</v>
      </c>
      <c r="D21" s="23" t="s">
        <v>48</v>
      </c>
      <c r="E21" s="24">
        <v>40104</v>
      </c>
      <c r="F21" s="25">
        <v>2.5499999999999998</v>
      </c>
      <c r="G21" s="25">
        <f t="shared" si="5"/>
        <v>102265.2</v>
      </c>
      <c r="H21" s="26">
        <v>2228</v>
      </c>
      <c r="I21" s="26">
        <v>22392</v>
      </c>
      <c r="J21" s="31">
        <f>Tabla2_2[[#This Row],[Saldos pendientes del contrato]]/Tabla2_2[[#This Row],[Consumo de Despacho]]</f>
        <v>10.050269299820467</v>
      </c>
      <c r="K21" s="26">
        <v>0</v>
      </c>
      <c r="L21" s="31">
        <f>Tabla2_2[[#This Row],[Manos del proveedor]]/Tabla2_2[[#This Row],[Consumo de Despacho]]</f>
        <v>0</v>
      </c>
      <c r="M21" s="26">
        <v>6507</v>
      </c>
      <c r="N21" s="31">
        <f>Tabla2_2[[#This Row],[Existencia]]/Tabla2_2[[#This Row],[Consumo de Despacho]]</f>
        <v>2.9205565529622981</v>
      </c>
      <c r="O21" s="32">
        <v>2300</v>
      </c>
      <c r="P21" s="58">
        <f>Tabla2_2[[#This Row],[Primer Pedido calculado]]-Tabla2_2[[#This Row],[Primera Entrega (30 días calendario Síntesis Química; 45 días calendario Bio/Biot; 45 días calendario Sustancias Controladas]]</f>
        <v>2300</v>
      </c>
      <c r="Q21" s="58">
        <f t="shared" si="1"/>
        <v>5865</v>
      </c>
      <c r="R21" s="58">
        <v>0</v>
      </c>
      <c r="S21" s="59">
        <f t="shared" si="2"/>
        <v>0</v>
      </c>
      <c r="T21" s="58">
        <f t="shared" si="4"/>
        <v>37804</v>
      </c>
      <c r="U21" s="59">
        <f t="shared" si="3"/>
        <v>96400.2</v>
      </c>
      <c r="V2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1.0323159784560143</v>
      </c>
      <c r="W21" s="59">
        <f>SUM(Tabla2_2[[#This Row],[Alcance (en meses)]]+Tabla2_2[[#This Row],[Alcance (en meses)2]]+Tabla2_2[[#This Row],[Alcance (en meses)3]]+Tabla2_2[[#This Row],[Alcance del Pedido 1]])</f>
        <v>14.003141831238779</v>
      </c>
      <c r="X21" s="59">
        <f>Tabla2_2[[#This Row],[Entrega Subsiguiente 2025 (30 días calendario a partir de la solicitud de pedido al proveedor)]]/Tabla2_2[[#This Row],[Consumo de Despacho]]</f>
        <v>16.967684021543985</v>
      </c>
      <c r="Y21" s="59">
        <f>Tabla2_2[[#This Row],[CANTIDAD
TOTAL A COTIZAR]]/Tabla2_2[[#This Row],[Consumo de Despacho]]</f>
        <v>18</v>
      </c>
      <c r="Z21" s="60" t="s">
        <v>49</v>
      </c>
      <c r="AA21" s="60" t="s">
        <v>25</v>
      </c>
      <c r="AB21" s="63" t="s">
        <v>26</v>
      </c>
      <c r="AC21" s="64" t="s">
        <v>289</v>
      </c>
      <c r="AD21" s="63"/>
      <c r="AE21" s="63"/>
      <c r="AF21" s="63"/>
      <c r="AG21" s="63"/>
      <c r="AH21" s="63"/>
    </row>
    <row r="22" spans="1:34" ht="26">
      <c r="A22" s="20">
        <v>14</v>
      </c>
      <c r="B22" s="21">
        <v>101061101</v>
      </c>
      <c r="C22" s="22">
        <v>10495</v>
      </c>
      <c r="D22" s="23" t="s">
        <v>50</v>
      </c>
      <c r="E22" s="24">
        <v>5796000</v>
      </c>
      <c r="F22" s="25">
        <v>0.04</v>
      </c>
      <c r="G22" s="25">
        <f t="shared" si="5"/>
        <v>231840</v>
      </c>
      <c r="H22" s="26">
        <v>322000</v>
      </c>
      <c r="I22" s="26">
        <v>1705300</v>
      </c>
      <c r="J22" s="31">
        <f>Tabla2_2[[#This Row],[Saldos pendientes del contrato]]/Tabla2_2[[#This Row],[Consumo de Despacho]]</f>
        <v>5.2959627329192545</v>
      </c>
      <c r="K22" s="26">
        <v>0</v>
      </c>
      <c r="L22" s="31">
        <f>Tabla2_2[[#This Row],[Manos del proveedor]]/Tabla2_2[[#This Row],[Consumo de Despacho]]</f>
        <v>0</v>
      </c>
      <c r="M22" s="26">
        <v>1302200</v>
      </c>
      <c r="N22" s="31">
        <f>Tabla2_2[[#This Row],[Existencia]]/Tabla2_2[[#This Row],[Consumo de Despacho]]</f>
        <v>4.0440993788819872</v>
      </c>
      <c r="O22" s="32">
        <v>160000</v>
      </c>
      <c r="P22" s="58">
        <f>Tabla2_2[[#This Row],[Primer Pedido calculado]]-Tabla2_2[[#This Row],[Primera Entrega (30 días calendario Síntesis Química; 45 días calendario Bio/Biot; 45 días calendario Sustancias Controladas]]</f>
        <v>160000</v>
      </c>
      <c r="Q22" s="58">
        <f t="shared" si="1"/>
        <v>6400</v>
      </c>
      <c r="R22" s="58">
        <v>0</v>
      </c>
      <c r="S22" s="59">
        <f t="shared" si="2"/>
        <v>0</v>
      </c>
      <c r="T22" s="58">
        <f t="shared" si="4"/>
        <v>5636000</v>
      </c>
      <c r="U22" s="59">
        <f t="shared" si="3"/>
        <v>225440</v>
      </c>
      <c r="V2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0.49689440993788819</v>
      </c>
      <c r="W22" s="59">
        <f>SUM(Tabla2_2[[#This Row],[Alcance (en meses)]]+Tabla2_2[[#This Row],[Alcance (en meses)2]]+Tabla2_2[[#This Row],[Alcance (en meses)3]]+Tabla2_2[[#This Row],[Alcance del Pedido 1]])</f>
        <v>9.836956521739129</v>
      </c>
      <c r="X22" s="59">
        <f>Tabla2_2[[#This Row],[Entrega Subsiguiente 2025 (30 días calendario a partir de la solicitud de pedido al proveedor)]]/Tabla2_2[[#This Row],[Consumo de Despacho]]</f>
        <v>17.503105590062113</v>
      </c>
      <c r="Y22" s="59">
        <f>Tabla2_2[[#This Row],[CANTIDAD
TOTAL A COTIZAR]]/Tabla2_2[[#This Row],[Consumo de Despacho]]</f>
        <v>18</v>
      </c>
      <c r="Z22" s="60" t="s">
        <v>24</v>
      </c>
      <c r="AA22" s="60" t="s">
        <v>25</v>
      </c>
      <c r="AB22" s="63" t="s">
        <v>32</v>
      </c>
      <c r="AC22" s="64" t="s">
        <v>289</v>
      </c>
      <c r="AD22" s="63"/>
      <c r="AE22" s="63"/>
      <c r="AF22" s="63"/>
      <c r="AG22" s="63"/>
      <c r="AH22" s="63"/>
    </row>
    <row r="23" spans="1:34" ht="26">
      <c r="A23" s="20">
        <v>15</v>
      </c>
      <c r="B23" s="21">
        <v>102023801</v>
      </c>
      <c r="C23" s="22">
        <v>10147</v>
      </c>
      <c r="D23" s="23" t="s">
        <v>51</v>
      </c>
      <c r="E23" s="24">
        <v>250614</v>
      </c>
      <c r="F23" s="25">
        <v>0.18</v>
      </c>
      <c r="G23" s="25">
        <f t="shared" si="5"/>
        <v>45110.52</v>
      </c>
      <c r="H23" s="26">
        <v>13923</v>
      </c>
      <c r="I23" s="26">
        <v>79960</v>
      </c>
      <c r="J23" s="31">
        <f>Tabla2_2[[#This Row],[Saldos pendientes del contrato]]/Tabla2_2[[#This Row],[Consumo de Despacho]]</f>
        <v>5.7430151547798607</v>
      </c>
      <c r="K23" s="26">
        <v>54800</v>
      </c>
      <c r="L23" s="31">
        <f>Tabla2_2[[#This Row],[Manos del proveedor]]/Tabla2_2[[#This Row],[Consumo de Despacho]]</f>
        <v>3.9359333476980534</v>
      </c>
      <c r="M23" s="26">
        <v>13575</v>
      </c>
      <c r="N23" s="31">
        <f>Tabla2_2[[#This Row],[Existencia]]/Tabla2_2[[#This Row],[Consumo de Despacho]]</f>
        <v>0.97500538677009263</v>
      </c>
      <c r="O23" s="32">
        <v>14000</v>
      </c>
      <c r="P23" s="58">
        <f>Tabla2_2[[#This Row],[Primer Pedido calculado]]-Tabla2_2[[#This Row],[Primera Entrega (30 días calendario Síntesis Química; 45 días calendario Bio/Biot; 45 días calendario Sustancias Controladas]]</f>
        <v>14000</v>
      </c>
      <c r="Q23" s="58">
        <f t="shared" si="1"/>
        <v>2520</v>
      </c>
      <c r="R23" s="58">
        <v>0</v>
      </c>
      <c r="S23" s="59">
        <f t="shared" si="2"/>
        <v>0</v>
      </c>
      <c r="T23" s="58">
        <f t="shared" si="4"/>
        <v>236614</v>
      </c>
      <c r="U23" s="59">
        <f t="shared" si="3"/>
        <v>42590.52</v>
      </c>
      <c r="V2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1.0055304172951232</v>
      </c>
      <c r="W23" s="59">
        <f>SUM(Tabla2_2[[#This Row],[Alcance (en meses)]]+Tabla2_2[[#This Row],[Alcance (en meses)2]]+Tabla2_2[[#This Row],[Alcance (en meses)3]]+Tabla2_2[[#This Row],[Alcance del Pedido 1]])</f>
        <v>11.65948430654313</v>
      </c>
      <c r="X23" s="59">
        <f>Tabla2_2[[#This Row],[Entrega Subsiguiente 2025 (30 días calendario a partir de la solicitud de pedido al proveedor)]]/Tabla2_2[[#This Row],[Consumo de Despacho]]</f>
        <v>16.994469582704877</v>
      </c>
      <c r="Y23" s="59">
        <f>Tabla2_2[[#This Row],[CANTIDAD
TOTAL A COTIZAR]]/Tabla2_2[[#This Row],[Consumo de Despacho]]</f>
        <v>18</v>
      </c>
      <c r="Z23" s="60" t="s">
        <v>34</v>
      </c>
      <c r="AA23" s="60" t="s">
        <v>25</v>
      </c>
      <c r="AB23" s="63" t="s">
        <v>29</v>
      </c>
      <c r="AC23" s="64" t="s">
        <v>289</v>
      </c>
      <c r="AD23" s="63"/>
      <c r="AE23" s="63"/>
      <c r="AF23" s="63"/>
      <c r="AG23" s="63"/>
      <c r="AH23" s="63"/>
    </row>
    <row r="24" spans="1:34" ht="26">
      <c r="A24" s="20">
        <v>16</v>
      </c>
      <c r="B24" s="21">
        <v>102055301</v>
      </c>
      <c r="C24" s="22">
        <v>10346</v>
      </c>
      <c r="D24" s="23" t="s">
        <v>52</v>
      </c>
      <c r="E24" s="24">
        <v>7614</v>
      </c>
      <c r="F24" s="25">
        <v>4.78</v>
      </c>
      <c r="G24" s="25">
        <f t="shared" si="5"/>
        <v>36394.92</v>
      </c>
      <c r="H24" s="26">
        <v>423</v>
      </c>
      <c r="I24" s="26">
        <v>0</v>
      </c>
      <c r="J24" s="31">
        <f>Tabla2_2[[#This Row],[Saldos pendientes del contrato]]/Tabla2_2[[#This Row],[Consumo de Despacho]]</f>
        <v>0</v>
      </c>
      <c r="K24" s="26">
        <v>0</v>
      </c>
      <c r="L24" s="31">
        <f>Tabla2_2[[#This Row],[Manos del proveedor]]/Tabla2_2[[#This Row],[Consumo de Despacho]]</f>
        <v>0</v>
      </c>
      <c r="M24" s="26">
        <v>1230</v>
      </c>
      <c r="N24" s="31">
        <f>Tabla2_2[[#This Row],[Existencia]]/Tabla2_2[[#This Row],[Consumo de Despacho]]</f>
        <v>2.9078014184397163</v>
      </c>
      <c r="O24" s="32">
        <v>846</v>
      </c>
      <c r="P24" s="58">
        <f>Tabla2_2[[#This Row],[Primer Pedido calculado]]-Tabla2_2[[#This Row],[Primera Entrega (30 días calendario Síntesis Química; 45 días calendario Bio/Biot; 45 días calendario Sustancias Controladas]]</f>
        <v>423</v>
      </c>
      <c r="Q24" s="59">
        <f t="shared" si="1"/>
        <v>2021.94</v>
      </c>
      <c r="R24" s="58">
        <f>Tabla2_2[[#This Row],[Primer Pedido calculado]]-Tabla2_2[[#This Row],[Consumo de Despacho]]</f>
        <v>423</v>
      </c>
      <c r="S24" s="59">
        <f t="shared" si="2"/>
        <v>2021.94</v>
      </c>
      <c r="T24" s="58">
        <f t="shared" si="4"/>
        <v>6768</v>
      </c>
      <c r="U24" s="59">
        <f t="shared" si="3"/>
        <v>32351.040000000001</v>
      </c>
      <c r="V2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24" s="59">
        <f>SUM(Tabla2_2[[#This Row],[Alcance (en meses)]]+Tabla2_2[[#This Row],[Alcance (en meses)2]]+Tabla2_2[[#This Row],[Alcance (en meses)3]]+Tabla2_2[[#This Row],[Alcance del Pedido 1]])</f>
        <v>4.9078014184397158</v>
      </c>
      <c r="X24" s="59">
        <f>Tabla2_2[[#This Row],[Entrega Subsiguiente 2025 (30 días calendario a partir de la solicitud de pedido al proveedor)]]/Tabla2_2[[#This Row],[Consumo de Despacho]]</f>
        <v>16</v>
      </c>
      <c r="Y24" s="59">
        <f>Tabla2_2[[#This Row],[CANTIDAD
TOTAL A COTIZAR]]/Tabla2_2[[#This Row],[Consumo de Despacho]]</f>
        <v>18</v>
      </c>
      <c r="Z24" s="60" t="s">
        <v>28</v>
      </c>
      <c r="AA24" s="60" t="s">
        <v>25</v>
      </c>
      <c r="AB24" s="63" t="s">
        <v>26</v>
      </c>
      <c r="AC24" s="64" t="s">
        <v>289</v>
      </c>
      <c r="AD24" s="63"/>
      <c r="AE24" s="63"/>
      <c r="AF24" s="63"/>
      <c r="AG24" s="63"/>
      <c r="AH24" s="63"/>
    </row>
    <row r="25" spans="1:34" ht="52">
      <c r="A25" s="20">
        <v>17</v>
      </c>
      <c r="B25" s="21">
        <v>101034801</v>
      </c>
      <c r="C25" s="27">
        <v>10699</v>
      </c>
      <c r="D25" s="23" t="s">
        <v>301</v>
      </c>
      <c r="E25" s="24">
        <v>5000000</v>
      </c>
      <c r="F25" s="25">
        <v>0.04</v>
      </c>
      <c r="G25" s="25">
        <f t="shared" si="5"/>
        <v>200000</v>
      </c>
      <c r="H25" s="26">
        <v>275516</v>
      </c>
      <c r="I25" s="26">
        <v>4166320</v>
      </c>
      <c r="J25" s="31">
        <f>Tabla2_2[[#This Row],[Saldos pendientes del contrato]]/Tabla2_2[[#This Row],[Consumo de Despacho]]</f>
        <v>15.121880398960496</v>
      </c>
      <c r="K25" s="26">
        <v>0</v>
      </c>
      <c r="L25" s="31">
        <f>Tabla2_2[[#This Row],[Manos del proveedor]]/Tabla2_2[[#This Row],[Consumo de Despacho]]</f>
        <v>0</v>
      </c>
      <c r="M25" s="26">
        <v>646800</v>
      </c>
      <c r="N25" s="31">
        <f>Tabla2_2[[#This Row],[Existencia]]/Tabla2_2[[#This Row],[Consumo de Despacho]]</f>
        <v>2.3475950580002611</v>
      </c>
      <c r="O25" s="32">
        <v>130000</v>
      </c>
      <c r="P25" s="58">
        <f>Tabla2_2[[#This Row],[Primer Pedido calculado]]-Tabla2_2[[#This Row],[Primera Entrega (30 días calendario Síntesis Química; 45 días calendario Bio/Biot; 45 días calendario Sustancias Controladas]]</f>
        <v>130000</v>
      </c>
      <c r="Q25" s="58">
        <f t="shared" si="1"/>
        <v>5200</v>
      </c>
      <c r="R25" s="58">
        <v>0</v>
      </c>
      <c r="S25" s="59">
        <f t="shared" si="2"/>
        <v>0</v>
      </c>
      <c r="T25" s="58">
        <f t="shared" si="4"/>
        <v>4870000</v>
      </c>
      <c r="U25" s="59">
        <f t="shared" si="3"/>
        <v>194800</v>
      </c>
      <c r="V2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0.47184192569578537</v>
      </c>
      <c r="W25" s="59">
        <f>SUM(Tabla2_2[[#This Row],[Alcance (en meses)]]+Tabla2_2[[#This Row],[Alcance (en meses)2]]+Tabla2_2[[#This Row],[Alcance (en meses)3]]+Tabla2_2[[#This Row],[Alcance del Pedido 1]])</f>
        <v>17.941317382656543</v>
      </c>
      <c r="X25" s="59">
        <f>Tabla2_2[[#This Row],[Entrega Subsiguiente 2025 (30 días calendario a partir de la solicitud de pedido al proveedor)]]/Tabla2_2[[#This Row],[Consumo de Despacho]]</f>
        <v>17.675924447219035</v>
      </c>
      <c r="Y25" s="59">
        <f>Tabla2_2[[#This Row],[CANTIDAD
TOTAL A COTIZAR]]/Tabla2_2[[#This Row],[Consumo de Despacho]]</f>
        <v>18.147766372914823</v>
      </c>
      <c r="Z25" s="60" t="s">
        <v>24</v>
      </c>
      <c r="AA25" s="60" t="s">
        <v>25</v>
      </c>
      <c r="AB25" s="63" t="s">
        <v>26</v>
      </c>
      <c r="AC25" s="64" t="s">
        <v>289</v>
      </c>
      <c r="AD25" s="63"/>
      <c r="AE25" s="63"/>
      <c r="AF25" s="63"/>
      <c r="AG25" s="63"/>
      <c r="AH25" s="63"/>
    </row>
    <row r="26" spans="1:34" ht="26">
      <c r="A26" s="20">
        <v>18</v>
      </c>
      <c r="B26" s="21">
        <v>102080101</v>
      </c>
      <c r="C26" s="22">
        <v>107597</v>
      </c>
      <c r="D26" s="23" t="s">
        <v>54</v>
      </c>
      <c r="E26" s="24">
        <v>5400</v>
      </c>
      <c r="F26" s="25">
        <v>138</v>
      </c>
      <c r="G26" s="25">
        <f t="shared" si="5"/>
        <v>745200</v>
      </c>
      <c r="H26" s="26">
        <v>900</v>
      </c>
      <c r="I26" s="26">
        <v>1430</v>
      </c>
      <c r="J26" s="31">
        <f>Tabla2_2[[#This Row],[Saldos pendientes del contrato]]/Tabla2_2[[#This Row],[Consumo de Despacho]]</f>
        <v>1.5888888888888888</v>
      </c>
      <c r="K26" s="26">
        <v>0</v>
      </c>
      <c r="L26" s="31">
        <f>Tabla2_2[[#This Row],[Manos del proveedor]]/Tabla2_2[[#This Row],[Consumo de Despacho]]</f>
        <v>0</v>
      </c>
      <c r="M26" s="26">
        <v>0</v>
      </c>
      <c r="N26" s="31">
        <f>Tabla2_2[[#This Row],[Existencia]]/Tabla2_2[[#This Row],[Consumo de Despacho]]</f>
        <v>0</v>
      </c>
      <c r="O26" s="32">
        <v>2700</v>
      </c>
      <c r="P26" s="58">
        <f>Tabla2_2[[#This Row],[Primer Pedido calculado]]-Tabla2_2[[#This Row],[Primera Entrega (30 días calendario Síntesis Química; 45 días calendario Bio/Biot; 45 días calendario Sustancias Controladas]]</f>
        <v>900</v>
      </c>
      <c r="Q26" s="58">
        <f t="shared" si="1"/>
        <v>124200</v>
      </c>
      <c r="R26" s="58">
        <f>Tabla2_2[[#This Row],[Primer Pedido calculado]]-Tabla2_2[[#This Row],[Consumo de Despacho]]</f>
        <v>1800</v>
      </c>
      <c r="S26" s="59">
        <f t="shared" si="2"/>
        <v>248400</v>
      </c>
      <c r="T26" s="58">
        <f t="shared" si="4"/>
        <v>2700</v>
      </c>
      <c r="U26" s="59">
        <f t="shared" si="3"/>
        <v>372600</v>
      </c>
      <c r="V2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6" s="59">
        <f>SUM(Tabla2_2[[#This Row],[Alcance (en meses)]]+Tabla2_2[[#This Row],[Alcance (en meses)2]]+Tabla2_2[[#This Row],[Alcance (en meses)3]]+Tabla2_2[[#This Row],[Alcance del Pedido 1]])</f>
        <v>4.5888888888888886</v>
      </c>
      <c r="X26" s="59">
        <f>Tabla2_2[[#This Row],[Entrega Subsiguiente 2025 (30 días calendario a partir de la solicitud de pedido al proveedor)]]/Tabla2_2[[#This Row],[Consumo de Despacho]]</f>
        <v>3</v>
      </c>
      <c r="Y26" s="59">
        <f>Tabla2_2[[#This Row],[CANTIDAD
TOTAL A COTIZAR]]/Tabla2_2[[#This Row],[Consumo de Despacho]]</f>
        <v>6</v>
      </c>
      <c r="Z26" s="60" t="s">
        <v>28</v>
      </c>
      <c r="AA26" s="60" t="s">
        <v>55</v>
      </c>
      <c r="AB26" s="63" t="s">
        <v>35</v>
      </c>
      <c r="AC26" s="64" t="s">
        <v>289</v>
      </c>
      <c r="AD26" s="63"/>
      <c r="AE26" s="63"/>
      <c r="AF26" s="63"/>
      <c r="AG26" s="63"/>
      <c r="AH26" s="63"/>
    </row>
    <row r="27" spans="1:34" ht="39">
      <c r="A27" s="20">
        <v>19</v>
      </c>
      <c r="B27" s="21">
        <v>103058201</v>
      </c>
      <c r="C27" s="22">
        <v>12169</v>
      </c>
      <c r="D27" s="23" t="s">
        <v>56</v>
      </c>
      <c r="E27" s="24">
        <v>27000</v>
      </c>
      <c r="F27" s="25">
        <v>3.74</v>
      </c>
      <c r="G27" s="25">
        <f t="shared" si="5"/>
        <v>100980</v>
      </c>
      <c r="H27" s="26">
        <v>911</v>
      </c>
      <c r="I27" s="26">
        <v>47160</v>
      </c>
      <c r="J27" s="31">
        <f>Tabla2_2[[#This Row],[Saldos pendientes del contrato]]/Tabla2_2[[#This Row],[Consumo de Despacho]]</f>
        <v>51.76728869374314</v>
      </c>
      <c r="K27" s="26">
        <v>0</v>
      </c>
      <c r="L27" s="31">
        <f>Tabla2_2[[#This Row],[Manos del proveedor]]/Tabla2_2[[#This Row],[Consumo de Despacho]]</f>
        <v>0</v>
      </c>
      <c r="M27" s="26">
        <v>8926</v>
      </c>
      <c r="N27" s="31">
        <f>Tabla2_2[[#This Row],[Existencia]]/Tabla2_2[[#This Row],[Consumo de Despacho]]</f>
        <v>9.7980241492864977</v>
      </c>
      <c r="O27" s="32">
        <v>950</v>
      </c>
      <c r="P27" s="58">
        <f>Tabla2_2[[#This Row],[Primer Pedido calculado]]-Tabla2_2[[#This Row],[Primera Entrega (30 días calendario Síntesis Química; 45 días calendario Bio/Biot; 45 días calendario Sustancias Controladas]]</f>
        <v>950</v>
      </c>
      <c r="Q27" s="58">
        <f t="shared" si="1"/>
        <v>3553</v>
      </c>
      <c r="R27" s="58">
        <v>0</v>
      </c>
      <c r="S27" s="59">
        <f t="shared" si="2"/>
        <v>0</v>
      </c>
      <c r="T27" s="58">
        <f t="shared" si="4"/>
        <v>26050</v>
      </c>
      <c r="U27" s="59">
        <f t="shared" si="3"/>
        <v>97427</v>
      </c>
      <c r="V2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1.0428100987925357</v>
      </c>
      <c r="W27" s="59">
        <f>SUM(Tabla2_2[[#This Row],[Alcance (en meses)]]+Tabla2_2[[#This Row],[Alcance (en meses)2]]+Tabla2_2[[#This Row],[Alcance (en meses)3]]+Tabla2_2[[#This Row],[Alcance del Pedido 1]])</f>
        <v>62.608122941822174</v>
      </c>
      <c r="X27" s="59">
        <f>Tabla2_2[[#This Row],[Entrega Subsiguiente 2025 (30 días calendario a partir de la solicitud de pedido al proveedor)]]/Tabla2_2[[#This Row],[Consumo de Despacho]]</f>
        <v>28.594950603732162</v>
      </c>
      <c r="Y27" s="59">
        <f>Tabla2_2[[#This Row],[CANTIDAD
TOTAL A COTIZAR]]/Tabla2_2[[#This Row],[Consumo de Despacho]]</f>
        <v>29.637760702524698</v>
      </c>
      <c r="Z27" s="60" t="s">
        <v>49</v>
      </c>
      <c r="AA27" s="60" t="s">
        <v>25</v>
      </c>
      <c r="AB27" s="63" t="s">
        <v>44</v>
      </c>
      <c r="AC27" s="64" t="s">
        <v>289</v>
      </c>
      <c r="AD27" s="63"/>
      <c r="AE27" s="63"/>
      <c r="AF27" s="63"/>
      <c r="AG27" s="63"/>
      <c r="AH27" s="63"/>
    </row>
    <row r="28" spans="1:34" ht="26">
      <c r="A28" s="20">
        <v>20</v>
      </c>
      <c r="B28" s="21">
        <v>101083401</v>
      </c>
      <c r="C28" s="22">
        <v>10630</v>
      </c>
      <c r="D28" s="23" t="s">
        <v>57</v>
      </c>
      <c r="E28" s="24">
        <v>151164</v>
      </c>
      <c r="F28" s="25">
        <v>0.19</v>
      </c>
      <c r="G28" s="25">
        <f t="shared" si="5"/>
        <v>28721.16</v>
      </c>
      <c r="H28" s="26">
        <v>8398</v>
      </c>
      <c r="I28" s="26">
        <v>0</v>
      </c>
      <c r="J28" s="31">
        <f>Tabla2_2[[#This Row],[Saldos pendientes del contrato]]/Tabla2_2[[#This Row],[Consumo de Despacho]]</f>
        <v>0</v>
      </c>
      <c r="K28" s="26">
        <v>0</v>
      </c>
      <c r="L28" s="31">
        <f>Tabla2_2[[#This Row],[Manos del proveedor]]/Tabla2_2[[#This Row],[Consumo de Despacho]]</f>
        <v>0</v>
      </c>
      <c r="M28" s="26">
        <v>47659</v>
      </c>
      <c r="N28" s="31">
        <f>Tabla2_2[[#This Row],[Existencia]]/Tabla2_2[[#This Row],[Consumo de Despacho]]</f>
        <v>5.6750416765896645</v>
      </c>
      <c r="O28" s="32">
        <v>8398</v>
      </c>
      <c r="P28" s="58">
        <f>Tabla2_2[[#This Row],[Primer Pedido calculado]]-Tabla2_2[[#This Row],[Primera Entrega (30 días calendario Síntesis Química; 45 días calendario Bio/Biot; 45 días calendario Sustancias Controladas]]</f>
        <v>8398</v>
      </c>
      <c r="Q28" s="58">
        <f t="shared" si="1"/>
        <v>1595.6200000000001</v>
      </c>
      <c r="R28" s="58">
        <f>Tabla2_2[[#This Row],[Primer Pedido calculado]]-Tabla2_2[[#This Row],[Consumo de Despacho]]</f>
        <v>0</v>
      </c>
      <c r="S28" s="59">
        <f t="shared" si="2"/>
        <v>0</v>
      </c>
      <c r="T28" s="58">
        <f t="shared" si="4"/>
        <v>142766</v>
      </c>
      <c r="U28" s="59">
        <f t="shared" si="3"/>
        <v>27125.54</v>
      </c>
      <c r="V2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28" s="59">
        <f>SUM(Tabla2_2[[#This Row],[Alcance (en meses)]]+Tabla2_2[[#This Row],[Alcance (en meses)2]]+Tabla2_2[[#This Row],[Alcance (en meses)3]]+Tabla2_2[[#This Row],[Alcance del Pedido 1]])</f>
        <v>6.6750416765896645</v>
      </c>
      <c r="X28" s="59">
        <f>Tabla2_2[[#This Row],[Entrega Subsiguiente 2025 (30 días calendario a partir de la solicitud de pedido al proveedor)]]/Tabla2_2[[#This Row],[Consumo de Despacho]]</f>
        <v>17</v>
      </c>
      <c r="Y28" s="59">
        <f>Tabla2_2[[#This Row],[CANTIDAD
TOTAL A COTIZAR]]/Tabla2_2[[#This Row],[Consumo de Despacho]]</f>
        <v>18</v>
      </c>
      <c r="Z28" s="60" t="s">
        <v>31</v>
      </c>
      <c r="AA28" s="60" t="s">
        <v>25</v>
      </c>
      <c r="AB28" s="63" t="s">
        <v>58</v>
      </c>
      <c r="AC28" s="64" t="s">
        <v>289</v>
      </c>
      <c r="AD28" s="63"/>
      <c r="AE28" s="63"/>
      <c r="AF28" s="63"/>
      <c r="AG28" s="63"/>
      <c r="AH28" s="63"/>
    </row>
    <row r="29" spans="1:34" ht="39">
      <c r="A29" s="20">
        <v>21</v>
      </c>
      <c r="B29" s="21">
        <v>103058301</v>
      </c>
      <c r="C29" s="22">
        <v>12230</v>
      </c>
      <c r="D29" s="23" t="s">
        <v>302</v>
      </c>
      <c r="E29" s="24">
        <v>91404</v>
      </c>
      <c r="F29" s="25">
        <v>2.94</v>
      </c>
      <c r="G29" s="25">
        <f t="shared" si="5"/>
        <v>268727.76</v>
      </c>
      <c r="H29" s="26">
        <v>5078</v>
      </c>
      <c r="I29" s="26">
        <v>47384</v>
      </c>
      <c r="J29" s="31">
        <f>Tabla2_2[[#This Row],[Saldos pendientes del contrato]]/Tabla2_2[[#This Row],[Consumo de Despacho]]</f>
        <v>9.3312327688066166</v>
      </c>
      <c r="K29" s="26">
        <v>0</v>
      </c>
      <c r="L29" s="31">
        <f>Tabla2_2[[#This Row],[Manos del proveedor]]/Tabla2_2[[#This Row],[Consumo de Despacho]]</f>
        <v>0</v>
      </c>
      <c r="M29" s="26">
        <v>25232</v>
      </c>
      <c r="N29" s="31">
        <f>Tabla2_2[[#This Row],[Existencia]]/Tabla2_2[[#This Row],[Consumo de Despacho]]</f>
        <v>4.9688853879480108</v>
      </c>
      <c r="O29" s="32">
        <v>5100</v>
      </c>
      <c r="P29" s="58">
        <f>Tabla2_2[[#This Row],[Primer Pedido calculado]]-Tabla2_2[[#This Row],[Primera Entrega (30 días calendario Síntesis Química; 45 días calendario Bio/Biot; 45 días calendario Sustancias Controladas]]</f>
        <v>5100</v>
      </c>
      <c r="Q29" s="58">
        <f t="shared" si="1"/>
        <v>14994</v>
      </c>
      <c r="R29" s="58">
        <v>0</v>
      </c>
      <c r="S29" s="59">
        <f t="shared" si="2"/>
        <v>0</v>
      </c>
      <c r="T29" s="58">
        <f t="shared" si="4"/>
        <v>86304</v>
      </c>
      <c r="U29" s="59">
        <f t="shared" si="3"/>
        <v>253733.76000000001</v>
      </c>
      <c r="V2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1.0043324143363528</v>
      </c>
      <c r="W29" s="59">
        <f>SUM(Tabla2_2[[#This Row],[Alcance (en meses)]]+Tabla2_2[[#This Row],[Alcance (en meses)2]]+Tabla2_2[[#This Row],[Alcance (en meses)3]]+Tabla2_2[[#This Row],[Alcance del Pedido 1]])</f>
        <v>15.304450571090982</v>
      </c>
      <c r="X29" s="59">
        <f>Tabla2_2[[#This Row],[Entrega Subsiguiente 2025 (30 días calendario a partir de la solicitud de pedido al proveedor)]]/Tabla2_2[[#This Row],[Consumo de Despacho]]</f>
        <v>16.995667585663647</v>
      </c>
      <c r="Y29" s="59">
        <f>Tabla2_2[[#This Row],[CANTIDAD
TOTAL A COTIZAR]]/Tabla2_2[[#This Row],[Consumo de Despacho]]</f>
        <v>18</v>
      </c>
      <c r="Z29" s="60" t="s">
        <v>49</v>
      </c>
      <c r="AA29" s="60" t="s">
        <v>25</v>
      </c>
      <c r="AB29" s="63" t="s">
        <v>32</v>
      </c>
      <c r="AC29" s="64" t="s">
        <v>289</v>
      </c>
      <c r="AD29" s="63"/>
      <c r="AE29" s="63"/>
      <c r="AF29" s="63"/>
      <c r="AG29" s="63"/>
      <c r="AH29" s="63"/>
    </row>
    <row r="30" spans="1:34" ht="52">
      <c r="A30" s="20">
        <v>22</v>
      </c>
      <c r="B30" s="21">
        <v>103041301</v>
      </c>
      <c r="C30" s="22">
        <v>10774</v>
      </c>
      <c r="D30" s="23" t="s">
        <v>60</v>
      </c>
      <c r="E30" s="24">
        <v>275832</v>
      </c>
      <c r="F30" s="25">
        <v>0.98</v>
      </c>
      <c r="G30" s="25">
        <f t="shared" si="5"/>
        <v>270315.36</v>
      </c>
      <c r="H30" s="26">
        <v>15324</v>
      </c>
      <c r="I30" s="26">
        <v>0</v>
      </c>
      <c r="J30" s="31">
        <f>Tabla2_2[[#This Row],[Saldos pendientes del contrato]]/Tabla2_2[[#This Row],[Consumo de Despacho]]</f>
        <v>0</v>
      </c>
      <c r="K30" s="26">
        <v>0</v>
      </c>
      <c r="L30" s="31">
        <f>Tabla2_2[[#This Row],[Manos del proveedor]]/Tabla2_2[[#This Row],[Consumo de Despacho]]</f>
        <v>0</v>
      </c>
      <c r="M30" s="26">
        <v>66653</v>
      </c>
      <c r="N30" s="31">
        <f>Tabla2_2[[#This Row],[Existencia]]/Tabla2_2[[#This Row],[Consumo de Despacho]]</f>
        <v>4.3495823544766381</v>
      </c>
      <c r="O30" s="32">
        <v>61296</v>
      </c>
      <c r="P30" s="58">
        <f>Tabla2_2[[#This Row],[Primer Pedido calculado]]-Tabla2_2[[#This Row],[Primera Entrega (30 días calendario Síntesis Química; 45 días calendario Bio/Biot; 45 días calendario Sustancias Controladas]]</f>
        <v>15324</v>
      </c>
      <c r="Q30" s="58">
        <f t="shared" si="1"/>
        <v>15017.52</v>
      </c>
      <c r="R30" s="58">
        <f>Tabla2_2[[#This Row],[Primer Pedido calculado]]-Tabla2_2[[#This Row],[Consumo de Despacho]]</f>
        <v>45972</v>
      </c>
      <c r="S30" s="59">
        <f t="shared" si="2"/>
        <v>45052.56</v>
      </c>
      <c r="T30" s="58">
        <f t="shared" si="4"/>
        <v>214536</v>
      </c>
      <c r="U30" s="59">
        <f t="shared" si="3"/>
        <v>210245.28</v>
      </c>
      <c r="V3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4</v>
      </c>
      <c r="W30" s="59">
        <f>SUM(Tabla2_2[[#This Row],[Alcance (en meses)]]+Tabla2_2[[#This Row],[Alcance (en meses)2]]+Tabla2_2[[#This Row],[Alcance (en meses)3]]+Tabla2_2[[#This Row],[Alcance del Pedido 1]])</f>
        <v>8.3495823544766381</v>
      </c>
      <c r="X30" s="59">
        <f>Tabla2_2[[#This Row],[Entrega Subsiguiente 2025 (30 días calendario a partir de la solicitud de pedido al proveedor)]]/Tabla2_2[[#This Row],[Consumo de Despacho]]</f>
        <v>14</v>
      </c>
      <c r="Y30" s="59">
        <f>Tabla2_2[[#This Row],[CANTIDAD
TOTAL A COTIZAR]]/Tabla2_2[[#This Row],[Consumo de Despacho]]</f>
        <v>18</v>
      </c>
      <c r="Z30" s="60" t="s">
        <v>49</v>
      </c>
      <c r="AA30" s="60" t="s">
        <v>25</v>
      </c>
      <c r="AB30" s="63" t="s">
        <v>32</v>
      </c>
      <c r="AC30" s="64" t="s">
        <v>289</v>
      </c>
      <c r="AD30" s="63"/>
      <c r="AE30" s="63"/>
      <c r="AF30" s="63"/>
      <c r="AG30" s="63"/>
      <c r="AH30" s="63"/>
    </row>
    <row r="31" spans="1:34" ht="65">
      <c r="A31" s="20">
        <v>23</v>
      </c>
      <c r="B31" s="21">
        <v>102014101</v>
      </c>
      <c r="C31" s="22">
        <v>10089</v>
      </c>
      <c r="D31" s="28" t="s">
        <v>61</v>
      </c>
      <c r="E31" s="24">
        <v>540216</v>
      </c>
      <c r="F31" s="25">
        <v>0.22</v>
      </c>
      <c r="G31" s="25">
        <f t="shared" si="5"/>
        <v>118847.52</v>
      </c>
      <c r="H31" s="26">
        <v>30012</v>
      </c>
      <c r="I31" s="26">
        <v>71221</v>
      </c>
      <c r="J31" s="31">
        <f>Tabla2_2[[#This Row],[Saldos pendientes del contrato]]/Tabla2_2[[#This Row],[Consumo de Despacho]]</f>
        <v>2.3730840996934561</v>
      </c>
      <c r="K31" s="26">
        <v>0</v>
      </c>
      <c r="L31" s="31">
        <f>Tabla2_2[[#This Row],[Manos del proveedor]]/Tabla2_2[[#This Row],[Consumo de Despacho]]</f>
        <v>0</v>
      </c>
      <c r="M31" s="26">
        <v>73780</v>
      </c>
      <c r="N31" s="31">
        <f>Tabla2_2[[#This Row],[Existencia]]/Tabla2_2[[#This Row],[Consumo de Despacho]]</f>
        <v>2.4583499933359989</v>
      </c>
      <c r="O31" s="32">
        <v>60024</v>
      </c>
      <c r="P31" s="58">
        <f>Tabla2_2[[#This Row],[Primer Pedido calculado]]-Tabla2_2[[#This Row],[Primera Entrega (30 días calendario Síntesis Química; 45 días calendario Bio/Biot; 45 días calendario Sustancias Controladas]]</f>
        <v>30012</v>
      </c>
      <c r="Q31" s="59">
        <f t="shared" si="1"/>
        <v>6602.64</v>
      </c>
      <c r="R31" s="58">
        <f>Tabla2_2[[#This Row],[Primer Pedido calculado]]-Tabla2_2[[#This Row],[Consumo de Despacho]]</f>
        <v>30012</v>
      </c>
      <c r="S31" s="59">
        <f t="shared" si="2"/>
        <v>6602.64</v>
      </c>
      <c r="T31" s="58">
        <f t="shared" si="4"/>
        <v>480192</v>
      </c>
      <c r="U31" s="59">
        <f t="shared" si="3"/>
        <v>105642.24000000001</v>
      </c>
      <c r="V3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31" s="59">
        <f>SUM(Tabla2_2[[#This Row],[Alcance (en meses)]]+Tabla2_2[[#This Row],[Alcance (en meses)2]]+Tabla2_2[[#This Row],[Alcance (en meses)3]]+Tabla2_2[[#This Row],[Alcance del Pedido 1]])</f>
        <v>6.831434093029455</v>
      </c>
      <c r="X31" s="59">
        <f>Tabla2_2[[#This Row],[Entrega Subsiguiente 2025 (30 días calendario a partir de la solicitud de pedido al proveedor)]]/Tabla2_2[[#This Row],[Consumo de Despacho]]</f>
        <v>16</v>
      </c>
      <c r="Y31" s="59">
        <f>Tabla2_2[[#This Row],[CANTIDAD
TOTAL A COTIZAR]]/Tabla2_2[[#This Row],[Consumo de Despacho]]</f>
        <v>18</v>
      </c>
      <c r="Z31" s="60" t="s">
        <v>34</v>
      </c>
      <c r="AA31" s="60" t="s">
        <v>25</v>
      </c>
      <c r="AB31" s="63" t="s">
        <v>26</v>
      </c>
      <c r="AC31" s="64" t="s">
        <v>289</v>
      </c>
      <c r="AD31" s="63"/>
      <c r="AE31" s="63"/>
      <c r="AF31" s="63"/>
      <c r="AG31" s="63"/>
      <c r="AH31" s="63"/>
    </row>
    <row r="32" spans="1:34" ht="26">
      <c r="A32" s="20">
        <v>24</v>
      </c>
      <c r="B32" s="21">
        <v>102014001</v>
      </c>
      <c r="C32" s="22">
        <v>10288</v>
      </c>
      <c r="D32" s="23" t="s">
        <v>62</v>
      </c>
      <c r="E32" s="24">
        <v>11070</v>
      </c>
      <c r="F32" s="25">
        <v>0.5</v>
      </c>
      <c r="G32" s="25">
        <f t="shared" si="5"/>
        <v>5535</v>
      </c>
      <c r="H32" s="26">
        <v>615</v>
      </c>
      <c r="I32" s="26">
        <v>0</v>
      </c>
      <c r="J32" s="31">
        <f>Tabla2_2[[#This Row],[Saldos pendientes del contrato]]/Tabla2_2[[#This Row],[Consumo de Despacho]]</f>
        <v>0</v>
      </c>
      <c r="K32" s="26">
        <v>0</v>
      </c>
      <c r="L32" s="31">
        <f>Tabla2_2[[#This Row],[Manos del proveedor]]/Tabla2_2[[#This Row],[Consumo de Despacho]]</f>
        <v>0</v>
      </c>
      <c r="M32" s="26">
        <v>3424</v>
      </c>
      <c r="N32" s="31">
        <f>Tabla2_2[[#This Row],[Existencia]]/Tabla2_2[[#This Row],[Consumo de Despacho]]</f>
        <v>5.5674796747967479</v>
      </c>
      <c r="O32" s="32">
        <v>600</v>
      </c>
      <c r="P32" s="58">
        <f>Tabla2_2[[#This Row],[Primer Pedido calculado]]-Tabla2_2[[#This Row],[Primera Entrega (30 días calendario Síntesis Química; 45 días calendario Bio/Biot; 45 días calendario Sustancias Controladas]]</f>
        <v>600</v>
      </c>
      <c r="Q32" s="58">
        <f t="shared" si="1"/>
        <v>300</v>
      </c>
      <c r="R32" s="58">
        <v>0</v>
      </c>
      <c r="S32" s="59">
        <f t="shared" si="2"/>
        <v>0</v>
      </c>
      <c r="T32" s="58">
        <f t="shared" si="4"/>
        <v>10470</v>
      </c>
      <c r="U32" s="59">
        <f t="shared" si="3"/>
        <v>5235</v>
      </c>
      <c r="V3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0.97560975609756095</v>
      </c>
      <c r="W32" s="59">
        <f>SUM(Tabla2_2[[#This Row],[Alcance (en meses)]]+Tabla2_2[[#This Row],[Alcance (en meses)2]]+Tabla2_2[[#This Row],[Alcance (en meses)3]]+Tabla2_2[[#This Row],[Alcance del Pedido 1]])</f>
        <v>6.5430894308943088</v>
      </c>
      <c r="X32" s="59">
        <f>Tabla2_2[[#This Row],[Entrega Subsiguiente 2025 (30 días calendario a partir de la solicitud de pedido al proveedor)]]/Tabla2_2[[#This Row],[Consumo de Despacho]]</f>
        <v>17.024390243902438</v>
      </c>
      <c r="Y32" s="59">
        <f>Tabla2_2[[#This Row],[CANTIDAD
TOTAL A COTIZAR]]/Tabla2_2[[#This Row],[Consumo de Despacho]]</f>
        <v>18</v>
      </c>
      <c r="Z32" s="60" t="s">
        <v>34</v>
      </c>
      <c r="AA32" s="60" t="s">
        <v>63</v>
      </c>
      <c r="AB32" s="63" t="s">
        <v>58</v>
      </c>
      <c r="AC32" s="64" t="s">
        <v>289</v>
      </c>
      <c r="AD32" s="63"/>
      <c r="AE32" s="63"/>
      <c r="AF32" s="63"/>
      <c r="AG32" s="63"/>
      <c r="AH32" s="63"/>
    </row>
    <row r="33" spans="1:34" ht="14.5">
      <c r="A33" s="20">
        <v>25</v>
      </c>
      <c r="B33" s="21">
        <v>102099001</v>
      </c>
      <c r="C33" s="22">
        <v>105038</v>
      </c>
      <c r="D33" s="23" t="s">
        <v>303</v>
      </c>
      <c r="E33" s="24">
        <v>3600</v>
      </c>
      <c r="F33" s="25">
        <v>107.15</v>
      </c>
      <c r="G33" s="25">
        <f t="shared" si="5"/>
        <v>385740</v>
      </c>
      <c r="H33" s="26">
        <v>200</v>
      </c>
      <c r="I33" s="26">
        <v>0</v>
      </c>
      <c r="J33" s="31">
        <f>Tabla2_2[[#This Row],[Saldos pendientes del contrato]]/Tabla2_2[[#This Row],[Consumo de Despacho]]</f>
        <v>0</v>
      </c>
      <c r="K33" s="26">
        <v>0</v>
      </c>
      <c r="L33" s="31">
        <f>Tabla2_2[[#This Row],[Manos del proveedor]]/Tabla2_2[[#This Row],[Consumo de Despacho]]</f>
        <v>0</v>
      </c>
      <c r="M33" s="26">
        <v>405</v>
      </c>
      <c r="N33" s="31">
        <f>Tabla2_2[[#This Row],[Existencia]]/Tabla2_2[[#This Row],[Consumo de Despacho]]</f>
        <v>2.0249999999999999</v>
      </c>
      <c r="O33" s="32">
        <v>400</v>
      </c>
      <c r="P33" s="58">
        <f>Tabla2_2[[#This Row],[Primer Pedido calculado]]-Tabla2_2[[#This Row],[Primera Entrega (30 días calendario Síntesis Química; 45 días calendario Bio/Biot; 45 días calendario Sustancias Controladas]]</f>
        <v>200</v>
      </c>
      <c r="Q33" s="59">
        <f t="shared" si="1"/>
        <v>21430</v>
      </c>
      <c r="R33" s="58">
        <f>Tabla2_2[[#This Row],[Primer Pedido calculado]]-Tabla2_2[[#This Row],[Consumo de Despacho]]</f>
        <v>200</v>
      </c>
      <c r="S33" s="59">
        <f t="shared" si="2"/>
        <v>21430</v>
      </c>
      <c r="T33" s="58">
        <f t="shared" si="4"/>
        <v>3200</v>
      </c>
      <c r="U33" s="59">
        <f t="shared" si="3"/>
        <v>342880</v>
      </c>
      <c r="V3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33" s="59">
        <f>SUM(Tabla2_2[[#This Row],[Alcance (en meses)]]+Tabla2_2[[#This Row],[Alcance (en meses)2]]+Tabla2_2[[#This Row],[Alcance (en meses)3]]+Tabla2_2[[#This Row],[Alcance del Pedido 1]])</f>
        <v>4.0250000000000004</v>
      </c>
      <c r="X33" s="59">
        <f>Tabla2_2[[#This Row],[Entrega Subsiguiente 2025 (30 días calendario a partir de la solicitud de pedido al proveedor)]]/Tabla2_2[[#This Row],[Consumo de Despacho]]</f>
        <v>16</v>
      </c>
      <c r="Y33" s="59">
        <f>Tabla2_2[[#This Row],[CANTIDAD
TOTAL A COTIZAR]]/Tabla2_2[[#This Row],[Consumo de Despacho]]</f>
        <v>18</v>
      </c>
      <c r="Z33" s="60" t="s">
        <v>37</v>
      </c>
      <c r="AA33" s="60" t="s">
        <v>25</v>
      </c>
      <c r="AB33" s="63" t="s">
        <v>26</v>
      </c>
      <c r="AC33" s="64" t="s">
        <v>289</v>
      </c>
      <c r="AD33" s="63"/>
      <c r="AE33" s="63"/>
      <c r="AF33" s="63"/>
      <c r="AG33" s="63"/>
      <c r="AH33" s="63"/>
    </row>
    <row r="34" spans="1:34" ht="14.5">
      <c r="A34" s="20">
        <v>26</v>
      </c>
      <c r="B34" s="21">
        <v>102099101</v>
      </c>
      <c r="C34" s="22">
        <v>105037</v>
      </c>
      <c r="D34" s="23" t="s">
        <v>304</v>
      </c>
      <c r="E34" s="24">
        <v>6192</v>
      </c>
      <c r="F34" s="25">
        <v>57.9</v>
      </c>
      <c r="G34" s="25">
        <f t="shared" si="5"/>
        <v>358516.8</v>
      </c>
      <c r="H34" s="26">
        <v>344</v>
      </c>
      <c r="I34" s="26">
        <v>2107</v>
      </c>
      <c r="J34" s="31">
        <f>Tabla2_2[[#This Row],[Saldos pendientes del contrato]]/Tabla2_2[[#This Row],[Consumo de Despacho]]</f>
        <v>6.125</v>
      </c>
      <c r="K34" s="26">
        <v>0</v>
      </c>
      <c r="L34" s="31">
        <f>Tabla2_2[[#This Row],[Manos del proveedor]]/Tabla2_2[[#This Row],[Consumo de Despacho]]</f>
        <v>0</v>
      </c>
      <c r="M34" s="26">
        <v>2563</v>
      </c>
      <c r="N34" s="31">
        <f>Tabla2_2[[#This Row],[Existencia]]/Tabla2_2[[#This Row],[Consumo de Despacho]]</f>
        <v>7.4505813953488369</v>
      </c>
      <c r="O34" s="32">
        <v>344</v>
      </c>
      <c r="P34" s="58">
        <f>Tabla2_2[[#This Row],[Primer Pedido calculado]]-Tabla2_2[[#This Row],[Primera Entrega (30 días calendario Síntesis Química; 45 días calendario Bio/Biot; 45 días calendario Sustancias Controladas]]</f>
        <v>344</v>
      </c>
      <c r="Q34" s="58">
        <f t="shared" si="1"/>
        <v>19917.599999999999</v>
      </c>
      <c r="R34" s="58">
        <f>Tabla2_2[[#This Row],[Primer Pedido calculado]]-Tabla2_2[[#This Row],[Consumo de Despacho]]</f>
        <v>0</v>
      </c>
      <c r="S34" s="59">
        <f t="shared" si="2"/>
        <v>0</v>
      </c>
      <c r="T34" s="58">
        <f t="shared" si="4"/>
        <v>5848</v>
      </c>
      <c r="U34" s="59">
        <f t="shared" si="3"/>
        <v>338599.2</v>
      </c>
      <c r="V3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34" s="59">
        <f>SUM(Tabla2_2[[#This Row],[Alcance (en meses)]]+Tabla2_2[[#This Row],[Alcance (en meses)2]]+Tabla2_2[[#This Row],[Alcance (en meses)3]]+Tabla2_2[[#This Row],[Alcance del Pedido 1]])</f>
        <v>14.575581395348838</v>
      </c>
      <c r="X34" s="59">
        <f>Tabla2_2[[#This Row],[Entrega Subsiguiente 2025 (30 días calendario a partir de la solicitud de pedido al proveedor)]]/Tabla2_2[[#This Row],[Consumo de Despacho]]</f>
        <v>17</v>
      </c>
      <c r="Y34" s="59">
        <f>Tabla2_2[[#This Row],[CANTIDAD
TOTAL A COTIZAR]]/Tabla2_2[[#This Row],[Consumo de Despacho]]</f>
        <v>18</v>
      </c>
      <c r="Z34" s="60" t="s">
        <v>37</v>
      </c>
      <c r="AA34" s="60" t="s">
        <v>25</v>
      </c>
      <c r="AB34" s="63" t="s">
        <v>44</v>
      </c>
      <c r="AC34" s="64" t="s">
        <v>289</v>
      </c>
      <c r="AD34" s="63"/>
      <c r="AE34" s="63"/>
      <c r="AF34" s="63"/>
      <c r="AG34" s="63"/>
      <c r="AH34" s="63"/>
    </row>
    <row r="35" spans="1:34" ht="52">
      <c r="A35" s="20">
        <v>27</v>
      </c>
      <c r="B35" s="21">
        <v>101104301</v>
      </c>
      <c r="C35" s="22">
        <v>107672</v>
      </c>
      <c r="D35" s="28" t="s">
        <v>66</v>
      </c>
      <c r="E35" s="24">
        <v>2430000</v>
      </c>
      <c r="F35" s="25">
        <v>2.97</v>
      </c>
      <c r="G35" s="25">
        <f t="shared" si="5"/>
        <v>7217100.0000000009</v>
      </c>
      <c r="H35" s="26">
        <v>135000</v>
      </c>
      <c r="I35" s="26">
        <v>540010</v>
      </c>
      <c r="J35" s="31">
        <f>Tabla2_2[[#This Row],[Saldos pendientes del contrato]]/Tabla2_2[[#This Row],[Consumo de Despacho]]</f>
        <v>4.0000740740740737</v>
      </c>
      <c r="K35" s="26">
        <v>0</v>
      </c>
      <c r="L35" s="31">
        <f>Tabla2_2[[#This Row],[Manos del proveedor]]/Tabla2_2[[#This Row],[Consumo de Despacho]]</f>
        <v>0</v>
      </c>
      <c r="M35" s="26">
        <v>63260</v>
      </c>
      <c r="N35" s="31">
        <f>Tabla2_2[[#This Row],[Existencia]]/Tabla2_2[[#This Row],[Consumo de Despacho]]</f>
        <v>0.46859259259259262</v>
      </c>
      <c r="O35" s="32">
        <v>135000</v>
      </c>
      <c r="P35" s="58">
        <f>Tabla2_2[[#This Row],[Primer Pedido calculado]]-Tabla2_2[[#This Row],[Primera Entrega (30 días calendario Síntesis Química; 45 días calendario Bio/Biot; 45 días calendario Sustancias Controladas]]</f>
        <v>0</v>
      </c>
      <c r="Q35" s="58">
        <f t="shared" si="1"/>
        <v>0</v>
      </c>
      <c r="R35" s="58">
        <v>135000</v>
      </c>
      <c r="S35" s="59">
        <f t="shared" si="2"/>
        <v>400950</v>
      </c>
      <c r="T35" s="58">
        <f t="shared" si="4"/>
        <v>2295000</v>
      </c>
      <c r="U35" s="59">
        <f t="shared" si="3"/>
        <v>6816150</v>
      </c>
      <c r="V3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35" s="59">
        <f>SUM(Tabla2_2[[#This Row],[Alcance (en meses)]]+Tabla2_2[[#This Row],[Alcance (en meses)2]]+Tabla2_2[[#This Row],[Alcance (en meses)3]]+Tabla2_2[[#This Row],[Alcance del Pedido 1]])</f>
        <v>5.4686666666666666</v>
      </c>
      <c r="X35" s="59">
        <f>Tabla2_2[[#This Row],[Entrega Subsiguiente 2025 (30 días calendario a partir de la solicitud de pedido al proveedor)]]/Tabla2_2[[#This Row],[Consumo de Despacho]]</f>
        <v>17</v>
      </c>
      <c r="Y35" s="59">
        <f>Tabla2_2[[#This Row],[CANTIDAD
TOTAL A COTIZAR]]/Tabla2_2[[#This Row],[Consumo de Despacho]]</f>
        <v>18</v>
      </c>
      <c r="Z35" s="60" t="s">
        <v>67</v>
      </c>
      <c r="AA35" s="60" t="s">
        <v>68</v>
      </c>
      <c r="AB35" s="63" t="s">
        <v>29</v>
      </c>
      <c r="AC35" s="64" t="s">
        <v>289</v>
      </c>
      <c r="AD35" s="63"/>
      <c r="AE35" s="63"/>
      <c r="AF35" s="63"/>
      <c r="AG35" s="63"/>
      <c r="AH35" s="63"/>
    </row>
    <row r="36" spans="1:34" ht="26">
      <c r="A36" s="20">
        <v>28</v>
      </c>
      <c r="B36" s="21">
        <v>102023901</v>
      </c>
      <c r="C36" s="22">
        <v>10693</v>
      </c>
      <c r="D36" s="23" t="s">
        <v>69</v>
      </c>
      <c r="E36" s="24">
        <v>19188</v>
      </c>
      <c r="F36" s="25">
        <v>1.64</v>
      </c>
      <c r="G36" s="25">
        <f t="shared" si="5"/>
        <v>31468.32</v>
      </c>
      <c r="H36" s="26">
        <v>1066</v>
      </c>
      <c r="I36" s="26">
        <v>9735</v>
      </c>
      <c r="J36" s="31">
        <f>Tabla2_2[[#This Row],[Saldos pendientes del contrato]]/Tabla2_2[[#This Row],[Consumo de Despacho]]</f>
        <v>9.1322701688555341</v>
      </c>
      <c r="K36" s="26">
        <v>4285</v>
      </c>
      <c r="L36" s="31">
        <f>Tabla2_2[[#This Row],[Manos del proveedor]]/Tabla2_2[[#This Row],[Consumo de Despacho]]</f>
        <v>4.019699812382739</v>
      </c>
      <c r="M36" s="26">
        <v>0</v>
      </c>
      <c r="N36" s="31">
        <f>Tabla2_2[[#This Row],[Existencia]]/Tabla2_2[[#This Row],[Consumo de Despacho]]</f>
        <v>0</v>
      </c>
      <c r="O36" s="32">
        <v>1000</v>
      </c>
      <c r="P36" s="58">
        <f>Tabla2_2[[#This Row],[Primer Pedido calculado]]-Tabla2_2[[#This Row],[Primera Entrega (30 días calendario Síntesis Química; 45 días calendario Bio/Biot; 45 días calendario Sustancias Controladas]]</f>
        <v>1000</v>
      </c>
      <c r="Q36" s="58">
        <f t="shared" si="1"/>
        <v>1640</v>
      </c>
      <c r="R36" s="58">
        <v>0</v>
      </c>
      <c r="S36" s="59">
        <f t="shared" si="2"/>
        <v>0</v>
      </c>
      <c r="T36" s="58">
        <f t="shared" si="4"/>
        <v>18188</v>
      </c>
      <c r="U36" s="59">
        <f t="shared" si="3"/>
        <v>29828.32</v>
      </c>
      <c r="V3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0.93808630393996251</v>
      </c>
      <c r="W36" s="59">
        <f>SUM(Tabla2_2[[#This Row],[Alcance (en meses)]]+Tabla2_2[[#This Row],[Alcance (en meses)2]]+Tabla2_2[[#This Row],[Alcance (en meses)3]]+Tabla2_2[[#This Row],[Alcance del Pedido 1]])</f>
        <v>14.090056285178237</v>
      </c>
      <c r="X36" s="59">
        <f>Tabla2_2[[#This Row],[Entrega Subsiguiente 2025 (30 días calendario a partir de la solicitud de pedido al proveedor)]]/Tabla2_2[[#This Row],[Consumo de Despacho]]</f>
        <v>17.061913696060039</v>
      </c>
      <c r="Y36" s="59">
        <f>Tabla2_2[[#This Row],[CANTIDAD
TOTAL A COTIZAR]]/Tabla2_2[[#This Row],[Consumo de Despacho]]</f>
        <v>18</v>
      </c>
      <c r="Z36" s="60" t="s">
        <v>34</v>
      </c>
      <c r="AA36" s="60" t="s">
        <v>25</v>
      </c>
      <c r="AB36" s="63" t="s">
        <v>35</v>
      </c>
      <c r="AC36" s="64" t="s">
        <v>289</v>
      </c>
      <c r="AD36" s="63"/>
      <c r="AE36" s="63"/>
      <c r="AF36" s="63"/>
      <c r="AG36" s="63"/>
      <c r="AH36" s="63"/>
    </row>
    <row r="37" spans="1:34" ht="39">
      <c r="A37" s="20">
        <v>29</v>
      </c>
      <c r="B37" s="21">
        <v>103059301</v>
      </c>
      <c r="C37" s="22">
        <v>12170</v>
      </c>
      <c r="D37" s="23" t="s">
        <v>70</v>
      </c>
      <c r="E37" s="24">
        <v>56628</v>
      </c>
      <c r="F37" s="25">
        <v>2.94</v>
      </c>
      <c r="G37" s="25">
        <f t="shared" si="5"/>
        <v>166486.32</v>
      </c>
      <c r="H37" s="26">
        <v>3096</v>
      </c>
      <c r="I37" s="26">
        <v>11872</v>
      </c>
      <c r="J37" s="31">
        <f>Tabla2_2[[#This Row],[Saldos pendientes del contrato]]/Tabla2_2[[#This Row],[Consumo de Despacho]]</f>
        <v>3.8346253229974159</v>
      </c>
      <c r="K37" s="26">
        <v>11000</v>
      </c>
      <c r="L37" s="31">
        <f>Tabla2_2[[#This Row],[Manos del proveedor]]/Tabla2_2[[#This Row],[Consumo de Despacho]]</f>
        <v>3.5529715762273901</v>
      </c>
      <c r="M37" s="26">
        <v>3510</v>
      </c>
      <c r="N37" s="31">
        <f>Tabla2_2[[#This Row],[Existencia]]/Tabla2_2[[#This Row],[Consumo de Despacho]]</f>
        <v>1.1337209302325582</v>
      </c>
      <c r="O37" s="32">
        <v>3100</v>
      </c>
      <c r="P37" s="58">
        <f>Tabla2_2[[#This Row],[Primer Pedido calculado]]-Tabla2_2[[#This Row],[Primera Entrega (30 días calendario Síntesis Química; 45 días calendario Bio/Biot; 45 días calendario Sustancias Controladas]]</f>
        <v>3100</v>
      </c>
      <c r="Q37" s="58">
        <f t="shared" si="1"/>
        <v>9114</v>
      </c>
      <c r="R37" s="58">
        <v>0</v>
      </c>
      <c r="S37" s="59">
        <f t="shared" si="2"/>
        <v>0</v>
      </c>
      <c r="T37" s="58">
        <f t="shared" si="4"/>
        <v>53528</v>
      </c>
      <c r="U37" s="59">
        <f t="shared" si="3"/>
        <v>157372.32</v>
      </c>
      <c r="V3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1.0012919896640826</v>
      </c>
      <c r="W37" s="59">
        <f>SUM(Tabla2_2[[#This Row],[Alcance (en meses)]]+Tabla2_2[[#This Row],[Alcance (en meses)2]]+Tabla2_2[[#This Row],[Alcance (en meses)3]]+Tabla2_2[[#This Row],[Alcance del Pedido 1]])</f>
        <v>9.5226098191214472</v>
      </c>
      <c r="X37" s="59">
        <f>Tabla2_2[[#This Row],[Entrega Subsiguiente 2025 (30 días calendario a partir de la solicitud de pedido al proveedor)]]/Tabla2_2[[#This Row],[Consumo de Despacho]]</f>
        <v>17.289405684754524</v>
      </c>
      <c r="Y37" s="59">
        <f>Tabla2_2[[#This Row],[CANTIDAD
TOTAL A COTIZAR]]/Tabla2_2[[#This Row],[Consumo de Despacho]]</f>
        <v>18.290697674418606</v>
      </c>
      <c r="Z37" s="60" t="s">
        <v>49</v>
      </c>
      <c r="AA37" s="60" t="s">
        <v>25</v>
      </c>
      <c r="AB37" s="63" t="s">
        <v>71</v>
      </c>
      <c r="AC37" s="64" t="s">
        <v>289</v>
      </c>
      <c r="AD37" s="63"/>
      <c r="AE37" s="63"/>
      <c r="AF37" s="63"/>
      <c r="AG37" s="63"/>
      <c r="AH37" s="63"/>
    </row>
    <row r="38" spans="1:34" ht="14.5">
      <c r="A38" s="20">
        <v>30</v>
      </c>
      <c r="B38" s="21">
        <v>102091201</v>
      </c>
      <c r="C38" s="22">
        <v>12171</v>
      </c>
      <c r="D38" s="23" t="s">
        <v>72</v>
      </c>
      <c r="E38" s="24">
        <v>450</v>
      </c>
      <c r="F38" s="25">
        <v>521.70000000000005</v>
      </c>
      <c r="G38" s="25">
        <f t="shared" si="5"/>
        <v>234765.00000000003</v>
      </c>
      <c r="H38" s="26">
        <v>25</v>
      </c>
      <c r="I38" s="26">
        <v>210</v>
      </c>
      <c r="J38" s="31">
        <f>Tabla2_2[[#This Row],[Saldos pendientes del contrato]]/Tabla2_2[[#This Row],[Consumo de Despacho]]</f>
        <v>8.4</v>
      </c>
      <c r="K38" s="26">
        <v>30</v>
      </c>
      <c r="L38" s="31">
        <f>Tabla2_2[[#This Row],[Manos del proveedor]]/Tabla2_2[[#This Row],[Consumo de Despacho]]</f>
        <v>1.2</v>
      </c>
      <c r="M38" s="26">
        <v>0</v>
      </c>
      <c r="N38" s="31">
        <f>Tabla2_2[[#This Row],[Existencia]]/Tabla2_2[[#This Row],[Consumo de Despacho]]</f>
        <v>0</v>
      </c>
      <c r="O38" s="32">
        <v>25</v>
      </c>
      <c r="P38" s="58">
        <f>Tabla2_2[[#This Row],[Primer Pedido calculado]]-Tabla2_2[[#This Row],[Primera Entrega (30 días calendario Síntesis Química; 45 días calendario Bio/Biot; 45 días calendario Sustancias Controladas]]</f>
        <v>25</v>
      </c>
      <c r="Q38" s="58">
        <f t="shared" si="1"/>
        <v>13042.500000000002</v>
      </c>
      <c r="R38" s="58">
        <f>Tabla2_2[[#This Row],[Primer Pedido calculado]]-Tabla2_2[[#This Row],[Consumo de Despacho]]</f>
        <v>0</v>
      </c>
      <c r="S38" s="59">
        <f t="shared" si="2"/>
        <v>0</v>
      </c>
      <c r="T38" s="58">
        <f t="shared" si="4"/>
        <v>425</v>
      </c>
      <c r="U38" s="59">
        <f t="shared" si="3"/>
        <v>221722.50000000003</v>
      </c>
      <c r="V3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38" s="59">
        <f>SUM(Tabla2_2[[#This Row],[Alcance (en meses)]]+Tabla2_2[[#This Row],[Alcance (en meses)2]]+Tabla2_2[[#This Row],[Alcance (en meses)3]]+Tabla2_2[[#This Row],[Alcance del Pedido 1]])</f>
        <v>10.6</v>
      </c>
      <c r="X38" s="59">
        <f>Tabla2_2[[#This Row],[Entrega Subsiguiente 2025 (30 días calendario a partir de la solicitud de pedido al proveedor)]]/Tabla2_2[[#This Row],[Consumo de Despacho]]</f>
        <v>17</v>
      </c>
      <c r="Y38" s="59">
        <f>Tabla2_2[[#This Row],[CANTIDAD
TOTAL A COTIZAR]]/Tabla2_2[[#This Row],[Consumo de Despacho]]</f>
        <v>18</v>
      </c>
      <c r="Z38" s="60" t="s">
        <v>37</v>
      </c>
      <c r="AA38" s="60" t="s">
        <v>25</v>
      </c>
      <c r="AB38" s="63" t="s">
        <v>35</v>
      </c>
      <c r="AC38" s="64" t="s">
        <v>289</v>
      </c>
      <c r="AD38" s="63"/>
      <c r="AE38" s="63"/>
      <c r="AF38" s="63"/>
      <c r="AG38" s="63"/>
      <c r="AH38" s="63"/>
    </row>
    <row r="39" spans="1:34" ht="14.5">
      <c r="A39" s="20">
        <v>31</v>
      </c>
      <c r="B39" s="21">
        <v>101099601</v>
      </c>
      <c r="C39" s="22">
        <v>104772</v>
      </c>
      <c r="D39" s="23" t="s">
        <v>73</v>
      </c>
      <c r="E39" s="24">
        <v>62676</v>
      </c>
      <c r="F39" s="25">
        <v>1.9</v>
      </c>
      <c r="G39" s="25">
        <f t="shared" si="5"/>
        <v>119084.4</v>
      </c>
      <c r="H39" s="26">
        <v>3482</v>
      </c>
      <c r="I39" s="26">
        <v>61072</v>
      </c>
      <c r="J39" s="31">
        <f>Tabla2_2[[#This Row],[Saldos pendientes del contrato]]/Tabla2_2[[#This Row],[Consumo de Despacho]]</f>
        <v>17.5393452039058</v>
      </c>
      <c r="K39" s="26">
        <v>2000</v>
      </c>
      <c r="L39" s="31">
        <f>Tabla2_2[[#This Row],[Manos del proveedor]]/Tabla2_2[[#This Row],[Consumo de Despacho]]</f>
        <v>0.57438253877082135</v>
      </c>
      <c r="M39" s="26">
        <v>0</v>
      </c>
      <c r="N39" s="31">
        <f>Tabla2_2[[#This Row],[Existencia]]/Tabla2_2[[#This Row],[Consumo de Despacho]]</f>
        <v>0</v>
      </c>
      <c r="O39" s="32">
        <v>1700</v>
      </c>
      <c r="P39" s="58">
        <f>Tabla2_2[[#This Row],[Primer Pedido calculado]]-Tabla2_2[[#This Row],[Primera Entrega (30 días calendario Síntesis Química; 45 días calendario Bio/Biot; 45 días calendario Sustancias Controladas]]</f>
        <v>1700</v>
      </c>
      <c r="Q39" s="58">
        <f t="shared" si="1"/>
        <v>3230</v>
      </c>
      <c r="R39" s="58">
        <v>0</v>
      </c>
      <c r="S39" s="59">
        <f t="shared" si="2"/>
        <v>0</v>
      </c>
      <c r="T39" s="58">
        <f t="shared" si="4"/>
        <v>60976</v>
      </c>
      <c r="U39" s="59">
        <f t="shared" si="3"/>
        <v>115854.39999999999</v>
      </c>
      <c r="V3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0.48822515795519816</v>
      </c>
      <c r="W39" s="59">
        <f>SUM(Tabla2_2[[#This Row],[Alcance (en meses)]]+Tabla2_2[[#This Row],[Alcance (en meses)2]]+Tabla2_2[[#This Row],[Alcance (en meses)3]]+Tabla2_2[[#This Row],[Alcance del Pedido 1]])</f>
        <v>18.601952900631819</v>
      </c>
      <c r="X39" s="59">
        <f>Tabla2_2[[#This Row],[Entrega Subsiguiente 2025 (30 días calendario a partir de la solicitud de pedido al proveedor)]]/Tabla2_2[[#This Row],[Consumo de Despacho]]</f>
        <v>17.511774842044801</v>
      </c>
      <c r="Y39" s="59">
        <f>Tabla2_2[[#This Row],[CANTIDAD
TOTAL A COTIZAR]]/Tabla2_2[[#This Row],[Consumo de Despacho]]</f>
        <v>18</v>
      </c>
      <c r="Z39" s="60" t="s">
        <v>24</v>
      </c>
      <c r="AA39" s="60" t="s">
        <v>25</v>
      </c>
      <c r="AB39" s="63" t="s">
        <v>35</v>
      </c>
      <c r="AC39" s="64" t="s">
        <v>289</v>
      </c>
      <c r="AD39" s="63"/>
      <c r="AE39" s="63"/>
      <c r="AF39" s="63"/>
      <c r="AG39" s="63"/>
      <c r="AH39" s="63"/>
    </row>
    <row r="40" spans="1:34" ht="26">
      <c r="A40" s="20">
        <v>32</v>
      </c>
      <c r="B40" s="21">
        <v>103058001</v>
      </c>
      <c r="C40" s="27">
        <v>10857</v>
      </c>
      <c r="D40" s="23" t="s">
        <v>74</v>
      </c>
      <c r="E40" s="24">
        <v>19548</v>
      </c>
      <c r="F40" s="25">
        <v>3.09</v>
      </c>
      <c r="G40" s="25">
        <f t="shared" si="5"/>
        <v>60403.32</v>
      </c>
      <c r="H40" s="26">
        <v>1086</v>
      </c>
      <c r="I40" s="26">
        <v>1756</v>
      </c>
      <c r="J40" s="31">
        <f>Tabla2_2[[#This Row],[Saldos pendientes del contrato]]/Tabla2_2[[#This Row],[Consumo de Despacho]]</f>
        <v>1.6169429097605894</v>
      </c>
      <c r="K40" s="26">
        <v>0</v>
      </c>
      <c r="L40" s="31">
        <f>Tabla2_2[[#This Row],[Manos del proveedor]]/Tabla2_2[[#This Row],[Consumo de Despacho]]</f>
        <v>0</v>
      </c>
      <c r="M40" s="26">
        <v>4389</v>
      </c>
      <c r="N40" s="31">
        <f>Tabla2_2[[#This Row],[Existencia]]/Tabla2_2[[#This Row],[Consumo de Despacho]]</f>
        <v>4.041436464088398</v>
      </c>
      <c r="O40" s="32">
        <v>2172</v>
      </c>
      <c r="P40" s="58">
        <f>Tabla2_2[[#This Row],[Primer Pedido calculado]]-Tabla2_2[[#This Row],[Primera Entrega (30 días calendario Síntesis Química; 45 días calendario Bio/Biot; 45 días calendario Sustancias Controladas]]</f>
        <v>1086</v>
      </c>
      <c r="Q40" s="58">
        <f t="shared" si="1"/>
        <v>3355.74</v>
      </c>
      <c r="R40" s="58">
        <f>Tabla2_2[[#This Row],[Primer Pedido calculado]]-Tabla2_2[[#This Row],[Consumo de Despacho]]</f>
        <v>1086</v>
      </c>
      <c r="S40" s="59">
        <f t="shared" si="2"/>
        <v>3355.74</v>
      </c>
      <c r="T40" s="58">
        <f t="shared" si="4"/>
        <v>17376</v>
      </c>
      <c r="U40" s="59">
        <f t="shared" si="3"/>
        <v>53691.839999999997</v>
      </c>
      <c r="V4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40" s="59">
        <f>SUM(Tabla2_2[[#This Row],[Alcance (en meses)]]+Tabla2_2[[#This Row],[Alcance (en meses)2]]+Tabla2_2[[#This Row],[Alcance (en meses)3]]+Tabla2_2[[#This Row],[Alcance del Pedido 1]])</f>
        <v>7.6583793738489874</v>
      </c>
      <c r="X40" s="59">
        <f>Tabla2_2[[#This Row],[Entrega Subsiguiente 2025 (30 días calendario a partir de la solicitud de pedido al proveedor)]]/Tabla2_2[[#This Row],[Consumo de Despacho]]</f>
        <v>16</v>
      </c>
      <c r="Y40" s="59">
        <f>Tabla2_2[[#This Row],[CANTIDAD
TOTAL A COTIZAR]]/Tabla2_2[[#This Row],[Consumo de Despacho]]</f>
        <v>18</v>
      </c>
      <c r="Z40" s="60" t="s">
        <v>49</v>
      </c>
      <c r="AA40" s="60" t="s">
        <v>25</v>
      </c>
      <c r="AB40" s="63" t="s">
        <v>32</v>
      </c>
      <c r="AC40" s="64" t="s">
        <v>289</v>
      </c>
      <c r="AD40" s="63"/>
      <c r="AE40" s="63"/>
      <c r="AF40" s="63"/>
      <c r="AG40" s="63"/>
      <c r="AH40" s="63"/>
    </row>
    <row r="41" spans="1:34" ht="26">
      <c r="A41" s="20">
        <v>33</v>
      </c>
      <c r="B41" s="21">
        <v>102003001</v>
      </c>
      <c r="C41" s="22">
        <v>10978</v>
      </c>
      <c r="D41" s="23" t="s">
        <v>75</v>
      </c>
      <c r="E41" s="24">
        <v>140058</v>
      </c>
      <c r="F41" s="25">
        <v>0.62</v>
      </c>
      <c r="G41" s="25">
        <f t="shared" si="5"/>
        <v>86835.96</v>
      </c>
      <c r="H41" s="26">
        <v>7781</v>
      </c>
      <c r="I41" s="26">
        <v>83180</v>
      </c>
      <c r="J41" s="31">
        <f>Tabla2_2[[#This Row],[Saldos pendientes del contrato]]/Tabla2_2[[#This Row],[Consumo de Despacho]]</f>
        <v>10.690142655185708</v>
      </c>
      <c r="K41" s="26">
        <v>0</v>
      </c>
      <c r="L41" s="31">
        <f>Tabla2_2[[#This Row],[Manos del proveedor]]/Tabla2_2[[#This Row],[Consumo de Despacho]]</f>
        <v>0</v>
      </c>
      <c r="M41" s="26">
        <v>49578</v>
      </c>
      <c r="N41" s="31">
        <f>Tabla2_2[[#This Row],[Existencia]]/Tabla2_2[[#This Row],[Consumo de Despacho]]</f>
        <v>6.3716745919547613</v>
      </c>
      <c r="O41" s="32">
        <v>7700</v>
      </c>
      <c r="P41" s="58">
        <f>Tabla2_2[[#This Row],[Primer Pedido calculado]]-Tabla2_2[[#This Row],[Primera Entrega (30 días calendario Síntesis Química; 45 días calendario Bio/Biot; 45 días calendario Sustancias Controladas]]</f>
        <v>7700</v>
      </c>
      <c r="Q41" s="58">
        <f t="shared" si="1"/>
        <v>4774</v>
      </c>
      <c r="R41" s="58">
        <v>0</v>
      </c>
      <c r="S41" s="59">
        <f t="shared" si="2"/>
        <v>0</v>
      </c>
      <c r="T41" s="58">
        <f t="shared" si="4"/>
        <v>132358</v>
      </c>
      <c r="U41" s="59">
        <f t="shared" si="3"/>
        <v>82061.960000000006</v>
      </c>
      <c r="V4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0.98959002698881893</v>
      </c>
      <c r="W41" s="59">
        <f>SUM(Tabla2_2[[#This Row],[Alcance (en meses)]]+Tabla2_2[[#This Row],[Alcance (en meses)2]]+Tabla2_2[[#This Row],[Alcance (en meses)3]]+Tabla2_2[[#This Row],[Alcance del Pedido 1]])</f>
        <v>18.051407274129286</v>
      </c>
      <c r="X41" s="59">
        <f>Tabla2_2[[#This Row],[Entrega Subsiguiente 2025 (30 días calendario a partir de la solicitud de pedido al proveedor)]]/Tabla2_2[[#This Row],[Consumo de Despacho]]</f>
        <v>17.010409973011182</v>
      </c>
      <c r="Y41" s="59">
        <f>Tabla2_2[[#This Row],[CANTIDAD
TOTAL A COTIZAR]]/Tabla2_2[[#This Row],[Consumo de Despacho]]</f>
        <v>18</v>
      </c>
      <c r="Z41" s="60" t="s">
        <v>34</v>
      </c>
      <c r="AA41" s="60" t="s">
        <v>25</v>
      </c>
      <c r="AB41" s="63" t="s">
        <v>76</v>
      </c>
      <c r="AC41" s="64" t="s">
        <v>289</v>
      </c>
      <c r="AD41" s="63"/>
      <c r="AE41" s="63"/>
      <c r="AF41" s="63"/>
      <c r="AG41" s="63"/>
      <c r="AH41" s="63"/>
    </row>
    <row r="42" spans="1:34" ht="52">
      <c r="A42" s="20">
        <v>34</v>
      </c>
      <c r="B42" s="21">
        <v>103061101</v>
      </c>
      <c r="C42" s="22">
        <v>103503</v>
      </c>
      <c r="D42" s="23" t="s">
        <v>305</v>
      </c>
      <c r="E42" s="24">
        <v>102060</v>
      </c>
      <c r="F42" s="25">
        <v>25</v>
      </c>
      <c r="G42" s="25">
        <f t="shared" si="5"/>
        <v>2551500</v>
      </c>
      <c r="H42" s="26">
        <v>5670</v>
      </c>
      <c r="I42" s="26">
        <v>11309</v>
      </c>
      <c r="J42" s="31">
        <f>Tabla2_2[[#This Row],[Saldos pendientes del contrato]]/Tabla2_2[[#This Row],[Consumo de Despacho]]</f>
        <v>1.9945326278659612</v>
      </c>
      <c r="K42" s="26">
        <v>25000</v>
      </c>
      <c r="L42" s="31">
        <f>Tabla2_2[[#This Row],[Manos del proveedor]]/Tabla2_2[[#This Row],[Consumo de Despacho]]</f>
        <v>4.4091710758377429</v>
      </c>
      <c r="M42" s="26">
        <v>9130</v>
      </c>
      <c r="N42" s="31">
        <f>Tabla2_2[[#This Row],[Existencia]]/Tabla2_2[[#This Row],[Consumo de Despacho]]</f>
        <v>1.6102292768959436</v>
      </c>
      <c r="O42" s="32">
        <v>11340</v>
      </c>
      <c r="P42" s="58">
        <f>Tabla2_2[[#This Row],[Primer Pedido calculado]]-Tabla2_2[[#This Row],[Primera Entrega (30 días calendario Síntesis Química; 45 días calendario Bio/Biot; 45 días calendario Sustancias Controladas]]</f>
        <v>5670</v>
      </c>
      <c r="Q42" s="58">
        <f t="shared" si="1"/>
        <v>141750</v>
      </c>
      <c r="R42" s="58">
        <f>Tabla2_2[[#This Row],[Primer Pedido calculado]]-Tabla2_2[[#This Row],[Consumo de Despacho]]</f>
        <v>5670</v>
      </c>
      <c r="S42" s="59">
        <f t="shared" si="2"/>
        <v>141750</v>
      </c>
      <c r="T42" s="58">
        <f t="shared" si="4"/>
        <v>90720</v>
      </c>
      <c r="U42" s="59">
        <f t="shared" si="3"/>
        <v>2268000</v>
      </c>
      <c r="V4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42" s="59">
        <f>SUM(Tabla2_2[[#This Row],[Alcance (en meses)]]+Tabla2_2[[#This Row],[Alcance (en meses)2]]+Tabla2_2[[#This Row],[Alcance (en meses)3]]+Tabla2_2[[#This Row],[Alcance del Pedido 1]])</f>
        <v>10.013932980599648</v>
      </c>
      <c r="X42" s="59">
        <f>Tabla2_2[[#This Row],[Entrega Subsiguiente 2025 (30 días calendario a partir de la solicitud de pedido al proveedor)]]/Tabla2_2[[#This Row],[Consumo de Despacho]]</f>
        <v>16</v>
      </c>
      <c r="Y42" s="59">
        <f>Tabla2_2[[#This Row],[CANTIDAD
TOTAL A COTIZAR]]/Tabla2_2[[#This Row],[Consumo de Despacho]]</f>
        <v>18</v>
      </c>
      <c r="Z42" s="60" t="s">
        <v>49</v>
      </c>
      <c r="AA42" s="60" t="s">
        <v>25</v>
      </c>
      <c r="AB42" s="63" t="s">
        <v>71</v>
      </c>
      <c r="AC42" s="64" t="s">
        <v>289</v>
      </c>
      <c r="AD42" s="63"/>
      <c r="AE42" s="63"/>
      <c r="AF42" s="63"/>
      <c r="AG42" s="63"/>
      <c r="AH42" s="63"/>
    </row>
    <row r="43" spans="1:34" ht="14.5">
      <c r="A43" s="20">
        <v>35</v>
      </c>
      <c r="B43" s="21">
        <v>101027701</v>
      </c>
      <c r="C43" s="22">
        <v>10617</v>
      </c>
      <c r="D43" s="23" t="s">
        <v>78</v>
      </c>
      <c r="E43" s="24">
        <v>4122792</v>
      </c>
      <c r="F43" s="25">
        <v>0.05</v>
      </c>
      <c r="G43" s="25">
        <f t="shared" si="5"/>
        <v>206139.6</v>
      </c>
      <c r="H43" s="26">
        <v>229044</v>
      </c>
      <c r="I43" s="26">
        <v>0</v>
      </c>
      <c r="J43" s="31">
        <f>Tabla2_2[[#This Row],[Saldos pendientes del contrato]]/Tabla2_2[[#This Row],[Consumo de Despacho]]</f>
        <v>0</v>
      </c>
      <c r="K43" s="26">
        <v>0</v>
      </c>
      <c r="L43" s="31">
        <f>Tabla2_2[[#This Row],[Manos del proveedor]]/Tabla2_2[[#This Row],[Consumo de Despacho]]</f>
        <v>0</v>
      </c>
      <c r="M43" s="26">
        <v>335400</v>
      </c>
      <c r="N43" s="31">
        <f>Tabla2_2[[#This Row],[Existencia]]/Tabla2_2[[#This Row],[Consumo de Despacho]]</f>
        <v>1.4643474616230943</v>
      </c>
      <c r="O43" s="32">
        <v>458000</v>
      </c>
      <c r="P43" s="58">
        <f>Tabla2_2[[#This Row],[Primer Pedido calculado]]-Tabla2_2[[#This Row],[Primera Entrega (30 días calendario Síntesis Química; 45 días calendario Bio/Biot; 45 días calendario Sustancias Controladas]]</f>
        <v>229044</v>
      </c>
      <c r="Q43" s="59">
        <f t="shared" si="1"/>
        <v>11452.2</v>
      </c>
      <c r="R43" s="58">
        <f>Tabla2_2[[#This Row],[Primer Pedido calculado]]-Tabla2_2[[#This Row],[Consumo de Despacho]]</f>
        <v>228956</v>
      </c>
      <c r="S43" s="59">
        <f t="shared" si="2"/>
        <v>11447.800000000001</v>
      </c>
      <c r="T43" s="58">
        <f t="shared" si="4"/>
        <v>3664792</v>
      </c>
      <c r="U43" s="59">
        <f t="shared" si="3"/>
        <v>183239.6</v>
      </c>
      <c r="V4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1.9996157943451913</v>
      </c>
      <c r="W43" s="59">
        <f>SUM(Tabla2_2[[#This Row],[Alcance (en meses)]]+Tabla2_2[[#This Row],[Alcance (en meses)2]]+Tabla2_2[[#This Row],[Alcance (en meses)3]]+Tabla2_2[[#This Row],[Alcance del Pedido 1]])</f>
        <v>3.4639632559682854</v>
      </c>
      <c r="X43" s="59">
        <f>Tabla2_2[[#This Row],[Entrega Subsiguiente 2025 (30 días calendario a partir de la solicitud de pedido al proveedor)]]/Tabla2_2[[#This Row],[Consumo de Despacho]]</f>
        <v>16.000384205654807</v>
      </c>
      <c r="Y43" s="59">
        <f>Tabla2_2[[#This Row],[CANTIDAD
TOTAL A COTIZAR]]/Tabla2_2[[#This Row],[Consumo de Despacho]]</f>
        <v>18</v>
      </c>
      <c r="Z43" s="60" t="s">
        <v>31</v>
      </c>
      <c r="AA43" s="60" t="s">
        <v>25</v>
      </c>
      <c r="AB43" s="63" t="s">
        <v>71</v>
      </c>
      <c r="AC43" s="64" t="s">
        <v>289</v>
      </c>
      <c r="AD43" s="63"/>
      <c r="AE43" s="63"/>
      <c r="AF43" s="63"/>
      <c r="AG43" s="63"/>
      <c r="AH43" s="63"/>
    </row>
    <row r="44" spans="1:34" ht="39">
      <c r="A44" s="20">
        <v>36</v>
      </c>
      <c r="B44" s="21">
        <v>102075001</v>
      </c>
      <c r="C44" s="22">
        <v>10317</v>
      </c>
      <c r="D44" s="23" t="s">
        <v>306</v>
      </c>
      <c r="E44" s="24">
        <v>35316</v>
      </c>
      <c r="F44" s="25">
        <v>2.4</v>
      </c>
      <c r="G44" s="25">
        <f t="shared" si="5"/>
        <v>84758.399999999994</v>
      </c>
      <c r="H44" s="26">
        <v>1962</v>
      </c>
      <c r="I44" s="26">
        <v>49756</v>
      </c>
      <c r="J44" s="31">
        <f>Tabla2_2[[#This Row],[Saldos pendientes del contrato]]/Tabla2_2[[#This Row],[Consumo de Despacho]]</f>
        <v>25.359836901121305</v>
      </c>
      <c r="K44" s="26">
        <v>0</v>
      </c>
      <c r="L44" s="31">
        <f>Tabla2_2[[#This Row],[Manos del proveedor]]/Tabla2_2[[#This Row],[Consumo de Despacho]]</f>
        <v>0</v>
      </c>
      <c r="M44" s="26">
        <v>10292</v>
      </c>
      <c r="N44" s="31">
        <f>Tabla2_2[[#This Row],[Existencia]]/Tabla2_2[[#This Row],[Consumo de Despacho]]</f>
        <v>5.2456676860346585</v>
      </c>
      <c r="O44" s="32">
        <v>1962</v>
      </c>
      <c r="P44" s="58">
        <f>Tabla2_2[[#This Row],[Primer Pedido calculado]]-Tabla2_2[[#This Row],[Primera Entrega (30 días calendario Síntesis Química; 45 días calendario Bio/Biot; 45 días calendario Sustancias Controladas]]</f>
        <v>1962</v>
      </c>
      <c r="Q44" s="58">
        <f t="shared" si="1"/>
        <v>4708.8</v>
      </c>
      <c r="R44" s="58">
        <f>Tabla2_2[[#This Row],[Primer Pedido calculado]]-Tabla2_2[[#This Row],[Consumo de Despacho]]</f>
        <v>0</v>
      </c>
      <c r="S44" s="59">
        <f t="shared" si="2"/>
        <v>0</v>
      </c>
      <c r="T44" s="58">
        <f t="shared" si="4"/>
        <v>33354</v>
      </c>
      <c r="U44" s="59">
        <f t="shared" si="3"/>
        <v>80049.599999999991</v>
      </c>
      <c r="V4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44" s="59">
        <f>SUM(Tabla2_2[[#This Row],[Alcance (en meses)]]+Tabla2_2[[#This Row],[Alcance (en meses)2]]+Tabla2_2[[#This Row],[Alcance (en meses)3]]+Tabla2_2[[#This Row],[Alcance del Pedido 1]])</f>
        <v>31.605504587155963</v>
      </c>
      <c r="X44" s="59">
        <f>Tabla2_2[[#This Row],[Entrega Subsiguiente 2025 (30 días calendario a partir de la solicitud de pedido al proveedor)]]/Tabla2_2[[#This Row],[Consumo de Despacho]]</f>
        <v>17</v>
      </c>
      <c r="Y44" s="59">
        <f>Tabla2_2[[#This Row],[CANTIDAD
TOTAL A COTIZAR]]/Tabla2_2[[#This Row],[Consumo de Despacho]]</f>
        <v>18</v>
      </c>
      <c r="Z44" s="60" t="s">
        <v>28</v>
      </c>
      <c r="AA44" s="60" t="s">
        <v>25</v>
      </c>
      <c r="AB44" s="63" t="s">
        <v>58</v>
      </c>
      <c r="AC44" s="64" t="s">
        <v>289</v>
      </c>
      <c r="AD44" s="63"/>
      <c r="AE44" s="63"/>
      <c r="AF44" s="63"/>
      <c r="AG44" s="63"/>
      <c r="AH44" s="63"/>
    </row>
    <row r="45" spans="1:34" ht="26">
      <c r="A45" s="20">
        <v>37</v>
      </c>
      <c r="B45" s="21">
        <v>102091301</v>
      </c>
      <c r="C45" s="22">
        <v>10319</v>
      </c>
      <c r="D45" s="23" t="s">
        <v>80</v>
      </c>
      <c r="E45" s="24">
        <v>21600</v>
      </c>
      <c r="F45" s="25">
        <v>38.74</v>
      </c>
      <c r="G45" s="25">
        <f t="shared" si="5"/>
        <v>836784</v>
      </c>
      <c r="H45" s="26">
        <v>1200</v>
      </c>
      <c r="I45" s="26">
        <v>13954</v>
      </c>
      <c r="J45" s="31">
        <f>Tabla2_2[[#This Row],[Saldos pendientes del contrato]]/Tabla2_2[[#This Row],[Consumo de Despacho]]</f>
        <v>11.628333333333334</v>
      </c>
      <c r="K45" s="26">
        <v>0</v>
      </c>
      <c r="L45" s="31">
        <f>Tabla2_2[[#This Row],[Manos del proveedor]]/Tabla2_2[[#This Row],[Consumo de Despacho]]</f>
        <v>0</v>
      </c>
      <c r="M45" s="26">
        <v>3605</v>
      </c>
      <c r="N45" s="31">
        <f>Tabla2_2[[#This Row],[Existencia]]/Tabla2_2[[#This Row],[Consumo de Despacho]]</f>
        <v>3.0041666666666669</v>
      </c>
      <c r="O45" s="32">
        <v>1200</v>
      </c>
      <c r="P45" s="58">
        <f>Tabla2_2[[#This Row],[Primer Pedido calculado]]-Tabla2_2[[#This Row],[Primera Entrega (30 días calendario Síntesis Química; 45 días calendario Bio/Biot; 45 días calendario Sustancias Controladas]]</f>
        <v>1200</v>
      </c>
      <c r="Q45" s="58">
        <f t="shared" si="1"/>
        <v>46488</v>
      </c>
      <c r="R45" s="58">
        <f>Tabla2_2[[#This Row],[Primer Pedido calculado]]-Tabla2_2[[#This Row],[Consumo de Despacho]]</f>
        <v>0</v>
      </c>
      <c r="S45" s="59">
        <f t="shared" si="2"/>
        <v>0</v>
      </c>
      <c r="T45" s="58">
        <f t="shared" si="4"/>
        <v>20400</v>
      </c>
      <c r="U45" s="59">
        <f t="shared" si="3"/>
        <v>790296</v>
      </c>
      <c r="V4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45" s="59">
        <f>SUM(Tabla2_2[[#This Row],[Alcance (en meses)]]+Tabla2_2[[#This Row],[Alcance (en meses)2]]+Tabla2_2[[#This Row],[Alcance (en meses)3]]+Tabla2_2[[#This Row],[Alcance del Pedido 1]])</f>
        <v>15.6325</v>
      </c>
      <c r="X45" s="59">
        <f>Tabla2_2[[#This Row],[Entrega Subsiguiente 2025 (30 días calendario a partir de la solicitud de pedido al proveedor)]]/Tabla2_2[[#This Row],[Consumo de Despacho]]</f>
        <v>17</v>
      </c>
      <c r="Y45" s="59">
        <f>Tabla2_2[[#This Row],[CANTIDAD
TOTAL A COTIZAR]]/Tabla2_2[[#This Row],[Consumo de Despacho]]</f>
        <v>18</v>
      </c>
      <c r="Z45" s="60" t="s">
        <v>67</v>
      </c>
      <c r="AA45" s="60" t="s">
        <v>81</v>
      </c>
      <c r="AB45" s="63" t="s">
        <v>41</v>
      </c>
      <c r="AC45" s="64" t="s">
        <v>289</v>
      </c>
      <c r="AD45" s="63"/>
      <c r="AE45" s="63"/>
      <c r="AF45" s="63"/>
      <c r="AG45" s="63"/>
      <c r="AH45" s="63"/>
    </row>
    <row r="46" spans="1:34" ht="26">
      <c r="A46" s="20">
        <v>38</v>
      </c>
      <c r="B46" s="21">
        <v>101061301</v>
      </c>
      <c r="C46" s="22">
        <v>10497</v>
      </c>
      <c r="D46" s="23" t="s">
        <v>82</v>
      </c>
      <c r="E46" s="24">
        <v>859482</v>
      </c>
      <c r="F46" s="25">
        <v>0.1</v>
      </c>
      <c r="G46" s="25">
        <f t="shared" si="5"/>
        <v>85948.200000000012</v>
      </c>
      <c r="H46" s="26">
        <v>115108</v>
      </c>
      <c r="I46" s="26">
        <v>165320</v>
      </c>
      <c r="J46" s="31">
        <f>Tabla2_2[[#This Row],[Saldos pendientes del contrato]]/Tabla2_2[[#This Row],[Consumo de Despacho]]</f>
        <v>1.4362164228376828</v>
      </c>
      <c r="K46" s="26">
        <v>0</v>
      </c>
      <c r="L46" s="31">
        <f>Tabla2_2[[#This Row],[Manos del proveedor]]/Tabla2_2[[#This Row],[Consumo de Despacho]]</f>
        <v>0</v>
      </c>
      <c r="M46" s="26">
        <v>501200</v>
      </c>
      <c r="N46" s="31">
        <f>Tabla2_2[[#This Row],[Existencia]]/Tabla2_2[[#This Row],[Consumo de Despacho]]</f>
        <v>4.3541717343711994</v>
      </c>
      <c r="O46" s="32">
        <v>100000</v>
      </c>
      <c r="P46" s="58">
        <f>Tabla2_2[[#This Row],[Primer Pedido calculado]]-Tabla2_2[[#This Row],[Primera Entrega (30 días calendario Síntesis Química; 45 días calendario Bio/Biot; 45 días calendario Sustancias Controladas]]</f>
        <v>100000</v>
      </c>
      <c r="Q46" s="58">
        <f t="shared" si="1"/>
        <v>10000</v>
      </c>
      <c r="R46" s="58">
        <v>0</v>
      </c>
      <c r="S46" s="59">
        <f t="shared" si="2"/>
        <v>0</v>
      </c>
      <c r="T46" s="58">
        <f t="shared" si="4"/>
        <v>759482</v>
      </c>
      <c r="U46" s="59">
        <f t="shared" si="3"/>
        <v>75948.2</v>
      </c>
      <c r="V4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0.86874934843798868</v>
      </c>
      <c r="W46" s="59">
        <f>SUM(Tabla2_2[[#This Row],[Alcance (en meses)]]+Tabla2_2[[#This Row],[Alcance (en meses)2]]+Tabla2_2[[#This Row],[Alcance (en meses)3]]+Tabla2_2[[#This Row],[Alcance del Pedido 1]])</f>
        <v>6.6591375056468713</v>
      </c>
      <c r="X46" s="59">
        <f>Tabla2_2[[#This Row],[Entrega Subsiguiente 2025 (30 días calendario a partir de la solicitud de pedido al proveedor)]]/Tabla2_2[[#This Row],[Consumo de Despacho]]</f>
        <v>6.5979949265038051</v>
      </c>
      <c r="Y46" s="59">
        <f>Tabla2_2[[#This Row],[CANTIDAD
TOTAL A COTIZAR]]/Tabla2_2[[#This Row],[Consumo de Despacho]]</f>
        <v>7.466744274941794</v>
      </c>
      <c r="Z46" s="60" t="s">
        <v>24</v>
      </c>
      <c r="AA46" s="60" t="s">
        <v>25</v>
      </c>
      <c r="AB46" s="63" t="s">
        <v>32</v>
      </c>
      <c r="AC46" s="64" t="s">
        <v>289</v>
      </c>
      <c r="AD46" s="63"/>
      <c r="AE46" s="63"/>
      <c r="AF46" s="63"/>
      <c r="AG46" s="63"/>
      <c r="AH46" s="63"/>
    </row>
    <row r="47" spans="1:34" ht="26">
      <c r="A47" s="20">
        <v>39</v>
      </c>
      <c r="B47" s="21">
        <v>102055501</v>
      </c>
      <c r="C47" s="22">
        <v>11643</v>
      </c>
      <c r="D47" s="23" t="s">
        <v>83</v>
      </c>
      <c r="E47" s="24">
        <v>547200</v>
      </c>
      <c r="F47" s="25">
        <v>0.67</v>
      </c>
      <c r="G47" s="25">
        <f t="shared" si="5"/>
        <v>366624</v>
      </c>
      <c r="H47" s="26">
        <v>30400</v>
      </c>
      <c r="I47" s="26">
        <v>89310</v>
      </c>
      <c r="J47" s="31">
        <f>Tabla2_2[[#This Row],[Saldos pendientes del contrato]]/Tabla2_2[[#This Row],[Consumo de Despacho]]</f>
        <v>2.9378289473684212</v>
      </c>
      <c r="K47" s="26">
        <v>0</v>
      </c>
      <c r="L47" s="31">
        <f>Tabla2_2[[#This Row],[Manos del proveedor]]/Tabla2_2[[#This Row],[Consumo de Despacho]]</f>
        <v>0</v>
      </c>
      <c r="M47" s="26">
        <v>162010</v>
      </c>
      <c r="N47" s="31">
        <f>Tabla2_2[[#This Row],[Existencia]]/Tabla2_2[[#This Row],[Consumo de Despacho]]</f>
        <v>5.3292763157894738</v>
      </c>
      <c r="O47" s="32">
        <v>30400</v>
      </c>
      <c r="P47" s="58">
        <f>Tabla2_2[[#This Row],[Primer Pedido calculado]]-Tabla2_2[[#This Row],[Primera Entrega (30 días calendario Síntesis Química; 45 días calendario Bio/Biot; 45 días calendario Sustancias Controladas]]</f>
        <v>30400</v>
      </c>
      <c r="Q47" s="58">
        <f t="shared" si="1"/>
        <v>20368</v>
      </c>
      <c r="R47" s="58">
        <f>Tabla2_2[[#This Row],[Primer Pedido calculado]]-Tabla2_2[[#This Row],[Consumo de Despacho]]</f>
        <v>0</v>
      </c>
      <c r="S47" s="59">
        <f t="shared" si="2"/>
        <v>0</v>
      </c>
      <c r="T47" s="58">
        <f t="shared" si="4"/>
        <v>516800</v>
      </c>
      <c r="U47" s="59">
        <f t="shared" si="3"/>
        <v>346256</v>
      </c>
      <c r="V4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47" s="59">
        <f>SUM(Tabla2_2[[#This Row],[Alcance (en meses)]]+Tabla2_2[[#This Row],[Alcance (en meses)2]]+Tabla2_2[[#This Row],[Alcance (en meses)3]]+Tabla2_2[[#This Row],[Alcance del Pedido 1]])</f>
        <v>9.2671052631578945</v>
      </c>
      <c r="X47" s="59">
        <f>Tabla2_2[[#This Row],[Entrega Subsiguiente 2025 (30 días calendario a partir de la solicitud de pedido al proveedor)]]/Tabla2_2[[#This Row],[Consumo de Despacho]]</f>
        <v>17</v>
      </c>
      <c r="Y47" s="59">
        <f>Tabla2_2[[#This Row],[CANTIDAD
TOTAL A COTIZAR]]/Tabla2_2[[#This Row],[Consumo de Despacho]]</f>
        <v>18</v>
      </c>
      <c r="Z47" s="60" t="s">
        <v>28</v>
      </c>
      <c r="AA47" s="60" t="s">
        <v>25</v>
      </c>
      <c r="AB47" s="63" t="s">
        <v>58</v>
      </c>
      <c r="AC47" s="64" t="s">
        <v>289</v>
      </c>
      <c r="AD47" s="63"/>
      <c r="AE47" s="63"/>
      <c r="AF47" s="63"/>
      <c r="AG47" s="63"/>
      <c r="AH47" s="63"/>
    </row>
    <row r="48" spans="1:34" ht="14.5">
      <c r="A48" s="20">
        <v>40</v>
      </c>
      <c r="B48" s="21">
        <v>102077501</v>
      </c>
      <c r="C48" s="22">
        <v>10022</v>
      </c>
      <c r="D48" s="23" t="s">
        <v>307</v>
      </c>
      <c r="E48" s="24">
        <v>144000</v>
      </c>
      <c r="F48" s="25">
        <v>0.52</v>
      </c>
      <c r="G48" s="25">
        <f t="shared" si="5"/>
        <v>74880</v>
      </c>
      <c r="H48" s="26">
        <v>8000</v>
      </c>
      <c r="I48" s="26">
        <v>0</v>
      </c>
      <c r="J48" s="31">
        <f>Tabla2_2[[#This Row],[Saldos pendientes del contrato]]/Tabla2_2[[#This Row],[Consumo de Despacho]]</f>
        <v>0</v>
      </c>
      <c r="K48" s="26">
        <v>0</v>
      </c>
      <c r="L48" s="31">
        <f>Tabla2_2[[#This Row],[Manos del proveedor]]/Tabla2_2[[#This Row],[Consumo de Despacho]]</f>
        <v>0</v>
      </c>
      <c r="M48" s="26">
        <v>52540</v>
      </c>
      <c r="N48" s="31">
        <f>Tabla2_2[[#This Row],[Existencia]]/Tabla2_2[[#This Row],[Consumo de Despacho]]</f>
        <v>6.5674999999999999</v>
      </c>
      <c r="O48" s="32">
        <v>24000</v>
      </c>
      <c r="P48" s="58">
        <f>Tabla2_2[[#This Row],[Primer Pedido calculado]]-Tabla2_2[[#This Row],[Primera Entrega (30 días calendario Síntesis Química; 45 días calendario Bio/Biot; 45 días calendario Sustancias Controladas]]</f>
        <v>8000</v>
      </c>
      <c r="Q48" s="58">
        <f t="shared" si="1"/>
        <v>4160</v>
      </c>
      <c r="R48" s="58">
        <f>Tabla2_2[[#This Row],[Primer Pedido calculado]]-Tabla2_2[[#This Row],[Consumo de Despacho]]</f>
        <v>16000</v>
      </c>
      <c r="S48" s="59">
        <f t="shared" si="2"/>
        <v>8320</v>
      </c>
      <c r="T48" s="58">
        <f t="shared" si="4"/>
        <v>120000</v>
      </c>
      <c r="U48" s="59">
        <f t="shared" si="3"/>
        <v>62400</v>
      </c>
      <c r="V4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48" s="59">
        <f>SUM(Tabla2_2[[#This Row],[Alcance (en meses)]]+Tabla2_2[[#This Row],[Alcance (en meses)2]]+Tabla2_2[[#This Row],[Alcance (en meses)3]]+Tabla2_2[[#This Row],[Alcance del Pedido 1]])</f>
        <v>9.567499999999999</v>
      </c>
      <c r="X48" s="59">
        <f>Tabla2_2[[#This Row],[Entrega Subsiguiente 2025 (30 días calendario a partir de la solicitud de pedido al proveedor)]]/Tabla2_2[[#This Row],[Consumo de Despacho]]</f>
        <v>15</v>
      </c>
      <c r="Y48" s="59">
        <f>Tabla2_2[[#This Row],[CANTIDAD
TOTAL A COTIZAR]]/Tabla2_2[[#This Row],[Consumo de Despacho]]</f>
        <v>18</v>
      </c>
      <c r="Z48" s="60" t="s">
        <v>28</v>
      </c>
      <c r="AA48" s="60" t="s">
        <v>25</v>
      </c>
      <c r="AB48" s="63" t="s">
        <v>76</v>
      </c>
      <c r="AC48" s="64" t="s">
        <v>289</v>
      </c>
      <c r="AD48" s="63"/>
      <c r="AE48" s="63"/>
      <c r="AF48" s="63"/>
      <c r="AG48" s="63"/>
      <c r="AH48" s="63"/>
    </row>
    <row r="49" spans="1:34" ht="26">
      <c r="A49" s="20">
        <v>41</v>
      </c>
      <c r="B49" s="21">
        <v>102072101</v>
      </c>
      <c r="C49" s="22">
        <v>10304</v>
      </c>
      <c r="D49" s="23" t="s">
        <v>85</v>
      </c>
      <c r="E49" s="24">
        <v>113922</v>
      </c>
      <c r="F49" s="25">
        <v>0.69</v>
      </c>
      <c r="G49" s="25">
        <f t="shared" si="5"/>
        <v>78606.179999999993</v>
      </c>
      <c r="H49" s="26">
        <v>6329</v>
      </c>
      <c r="I49" s="26">
        <v>39100</v>
      </c>
      <c r="J49" s="31">
        <f>Tabla2_2[[#This Row],[Saldos pendientes del contrato]]/Tabla2_2[[#This Row],[Consumo de Despacho]]</f>
        <v>6.1779112024016429</v>
      </c>
      <c r="K49" s="26">
        <v>0</v>
      </c>
      <c r="L49" s="31">
        <f>Tabla2_2[[#This Row],[Manos del proveedor]]/Tabla2_2[[#This Row],[Consumo de Despacho]]</f>
        <v>0</v>
      </c>
      <c r="M49" s="26">
        <v>62422</v>
      </c>
      <c r="N49" s="31">
        <f>Tabla2_2[[#This Row],[Existencia]]/Tabla2_2[[#This Row],[Consumo de Despacho]]</f>
        <v>9.8628535313635641</v>
      </c>
      <c r="O49" s="32">
        <v>6329</v>
      </c>
      <c r="P49" s="58">
        <f>Tabla2_2[[#This Row],[Primer Pedido calculado]]-Tabla2_2[[#This Row],[Primera Entrega (30 días calendario Síntesis Química; 45 días calendario Bio/Biot; 45 días calendario Sustancias Controladas]]</f>
        <v>6329</v>
      </c>
      <c r="Q49" s="58">
        <f t="shared" si="1"/>
        <v>4367.0099999999993</v>
      </c>
      <c r="R49" s="58">
        <f>Tabla2_2[[#This Row],[Primer Pedido calculado]]-Tabla2_2[[#This Row],[Consumo de Despacho]]</f>
        <v>0</v>
      </c>
      <c r="S49" s="59">
        <f t="shared" si="2"/>
        <v>0</v>
      </c>
      <c r="T49" s="58">
        <f t="shared" si="4"/>
        <v>107593</v>
      </c>
      <c r="U49" s="59">
        <f t="shared" si="3"/>
        <v>74239.17</v>
      </c>
      <c r="V4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49" s="59">
        <f>SUM(Tabla2_2[[#This Row],[Alcance (en meses)]]+Tabla2_2[[#This Row],[Alcance (en meses)2]]+Tabla2_2[[#This Row],[Alcance (en meses)3]]+Tabla2_2[[#This Row],[Alcance del Pedido 1]])</f>
        <v>17.040764733765208</v>
      </c>
      <c r="X49" s="59">
        <f>Tabla2_2[[#This Row],[Entrega Subsiguiente 2025 (30 días calendario a partir de la solicitud de pedido al proveedor)]]/Tabla2_2[[#This Row],[Consumo de Despacho]]</f>
        <v>17</v>
      </c>
      <c r="Y49" s="59">
        <f>Tabla2_2[[#This Row],[CANTIDAD
TOTAL A COTIZAR]]/Tabla2_2[[#This Row],[Consumo de Despacho]]</f>
        <v>18</v>
      </c>
      <c r="Z49" s="60" t="s">
        <v>28</v>
      </c>
      <c r="AA49" s="60" t="s">
        <v>25</v>
      </c>
      <c r="AB49" s="63" t="s">
        <v>44</v>
      </c>
      <c r="AC49" s="64" t="s">
        <v>289</v>
      </c>
      <c r="AD49" s="63"/>
      <c r="AE49" s="63"/>
      <c r="AF49" s="63"/>
      <c r="AG49" s="63"/>
      <c r="AH49" s="63"/>
    </row>
    <row r="50" spans="1:34" ht="26">
      <c r="A50" s="20">
        <v>42</v>
      </c>
      <c r="B50" s="21">
        <v>101042701</v>
      </c>
      <c r="C50" s="22">
        <v>10434</v>
      </c>
      <c r="D50" s="23" t="s">
        <v>308</v>
      </c>
      <c r="E50" s="24">
        <v>377046</v>
      </c>
      <c r="F50" s="25">
        <v>2.09</v>
      </c>
      <c r="G50" s="25">
        <f t="shared" si="5"/>
        <v>788026.1399999999</v>
      </c>
      <c r="H50" s="26">
        <v>20947</v>
      </c>
      <c r="I50" s="26">
        <v>105382</v>
      </c>
      <c r="J50" s="31">
        <f>Tabla2_2[[#This Row],[Saldos pendientes del contrato]]/Tabla2_2[[#This Row],[Consumo de Despacho]]</f>
        <v>5.0308874779204658</v>
      </c>
      <c r="K50" s="26">
        <v>0</v>
      </c>
      <c r="L50" s="31">
        <f>Tabla2_2[[#This Row],[Manos del proveedor]]/Tabla2_2[[#This Row],[Consumo de Despacho]]</f>
        <v>0</v>
      </c>
      <c r="M50" s="26">
        <v>40550</v>
      </c>
      <c r="N50" s="31">
        <f>Tabla2_2[[#This Row],[Existencia]]/Tabla2_2[[#This Row],[Consumo de Despacho]]</f>
        <v>1.9358380675036999</v>
      </c>
      <c r="O50" s="32">
        <v>20947</v>
      </c>
      <c r="P50" s="58">
        <f>Tabla2_2[[#This Row],[Primer Pedido calculado]]-Tabla2_2[[#This Row],[Primera Entrega (30 días calendario Síntesis Química; 45 días calendario Bio/Biot; 45 días calendario Sustancias Controladas]]</f>
        <v>20947</v>
      </c>
      <c r="Q50" s="58">
        <f t="shared" si="1"/>
        <v>43779.229999999996</v>
      </c>
      <c r="R50" s="58">
        <f>Tabla2_2[[#This Row],[Primer Pedido calculado]]-Tabla2_2[[#This Row],[Consumo de Despacho]]</f>
        <v>0</v>
      </c>
      <c r="S50" s="59">
        <f t="shared" si="2"/>
        <v>0</v>
      </c>
      <c r="T50" s="58">
        <f t="shared" si="4"/>
        <v>356099</v>
      </c>
      <c r="U50" s="59">
        <f t="shared" si="3"/>
        <v>744246.90999999992</v>
      </c>
      <c r="V5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50" s="59">
        <f>SUM(Tabla2_2[[#This Row],[Alcance (en meses)]]+Tabla2_2[[#This Row],[Alcance (en meses)2]]+Tabla2_2[[#This Row],[Alcance (en meses)3]]+Tabla2_2[[#This Row],[Alcance del Pedido 1]])</f>
        <v>7.9667255454241657</v>
      </c>
      <c r="X50" s="59">
        <f>Tabla2_2[[#This Row],[Entrega Subsiguiente 2025 (30 días calendario a partir de la solicitud de pedido al proveedor)]]/Tabla2_2[[#This Row],[Consumo de Despacho]]</f>
        <v>17</v>
      </c>
      <c r="Y50" s="59">
        <f>Tabla2_2[[#This Row],[CANTIDAD
TOTAL A COTIZAR]]/Tabla2_2[[#This Row],[Consumo de Despacho]]</f>
        <v>18</v>
      </c>
      <c r="Z50" s="60" t="s">
        <v>31</v>
      </c>
      <c r="AA50" s="60" t="s">
        <v>25</v>
      </c>
      <c r="AB50" s="63" t="s">
        <v>71</v>
      </c>
      <c r="AC50" s="64" t="s">
        <v>287</v>
      </c>
      <c r="AD50" s="63"/>
      <c r="AE50" s="63"/>
      <c r="AF50" s="63"/>
      <c r="AG50" s="63"/>
      <c r="AH50" s="63"/>
    </row>
    <row r="51" spans="1:34" ht="26">
      <c r="A51" s="20">
        <v>43</v>
      </c>
      <c r="B51" s="21">
        <v>101042601</v>
      </c>
      <c r="C51" s="22">
        <v>10243</v>
      </c>
      <c r="D51" s="23" t="s">
        <v>87</v>
      </c>
      <c r="E51" s="24">
        <v>887616</v>
      </c>
      <c r="F51" s="25">
        <v>0.97</v>
      </c>
      <c r="G51" s="25">
        <f t="shared" si="5"/>
        <v>860987.52</v>
      </c>
      <c r="H51" s="26">
        <v>49312</v>
      </c>
      <c r="I51" s="26">
        <v>371084</v>
      </c>
      <c r="J51" s="31">
        <f>Tabla2_2[[#This Row],[Saldos pendientes del contrato]]/Tabla2_2[[#This Row],[Consumo de Despacho]]</f>
        <v>7.5252271252433482</v>
      </c>
      <c r="K51" s="26">
        <v>0</v>
      </c>
      <c r="L51" s="31">
        <f>Tabla2_2[[#This Row],[Manos del proveedor]]/Tabla2_2[[#This Row],[Consumo de Despacho]]</f>
        <v>0</v>
      </c>
      <c r="M51" s="26">
        <v>51750</v>
      </c>
      <c r="N51" s="31">
        <f>Tabla2_2[[#This Row],[Existencia]]/Tabla2_2[[#This Row],[Consumo de Despacho]]</f>
        <v>1.0494402985074627</v>
      </c>
      <c r="O51" s="32">
        <v>49312</v>
      </c>
      <c r="P51" s="58">
        <f>Tabla2_2[[#This Row],[Primer Pedido calculado]]-Tabla2_2[[#This Row],[Primera Entrega (30 días calendario Síntesis Química; 45 días calendario Bio/Biot; 45 días calendario Sustancias Controladas]]</f>
        <v>49312</v>
      </c>
      <c r="Q51" s="58">
        <f t="shared" si="1"/>
        <v>47832.639999999999</v>
      </c>
      <c r="R51" s="58">
        <f>Tabla2_2[[#This Row],[Primer Pedido calculado]]-Tabla2_2[[#This Row],[Consumo de Despacho]]</f>
        <v>0</v>
      </c>
      <c r="S51" s="59">
        <f t="shared" si="2"/>
        <v>0</v>
      </c>
      <c r="T51" s="58">
        <f t="shared" si="4"/>
        <v>838304</v>
      </c>
      <c r="U51" s="59">
        <f t="shared" si="3"/>
        <v>813154.88</v>
      </c>
      <c r="V5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51" s="59">
        <f>SUM(Tabla2_2[[#This Row],[Alcance (en meses)]]+Tabla2_2[[#This Row],[Alcance (en meses)2]]+Tabla2_2[[#This Row],[Alcance (en meses)3]]+Tabla2_2[[#This Row],[Alcance del Pedido 1]])</f>
        <v>9.5746674237508103</v>
      </c>
      <c r="X51" s="59">
        <f>Tabla2_2[[#This Row],[Entrega Subsiguiente 2025 (30 días calendario a partir de la solicitud de pedido al proveedor)]]/Tabla2_2[[#This Row],[Consumo de Despacho]]</f>
        <v>17</v>
      </c>
      <c r="Y51" s="59">
        <f>Tabla2_2[[#This Row],[CANTIDAD
TOTAL A COTIZAR]]/Tabla2_2[[#This Row],[Consumo de Despacho]]</f>
        <v>18</v>
      </c>
      <c r="Z51" s="60" t="s">
        <v>31</v>
      </c>
      <c r="AA51" s="60" t="s">
        <v>25</v>
      </c>
      <c r="AB51" s="63" t="s">
        <v>71</v>
      </c>
      <c r="AC51" s="64" t="s">
        <v>287</v>
      </c>
      <c r="AD51" s="63"/>
      <c r="AE51" s="63"/>
      <c r="AF51" s="63"/>
      <c r="AG51" s="63"/>
      <c r="AH51" s="63"/>
    </row>
    <row r="52" spans="1:34" ht="26">
      <c r="A52" s="20">
        <v>44</v>
      </c>
      <c r="B52" s="21">
        <v>102091401</v>
      </c>
      <c r="C52" s="22">
        <v>10435</v>
      </c>
      <c r="D52" s="23" t="s">
        <v>88</v>
      </c>
      <c r="E52" s="24">
        <v>2700</v>
      </c>
      <c r="F52" s="25">
        <v>9.9</v>
      </c>
      <c r="G52" s="25">
        <f t="shared" si="5"/>
        <v>26730</v>
      </c>
      <c r="H52" s="26">
        <v>150</v>
      </c>
      <c r="I52" s="26">
        <v>2640</v>
      </c>
      <c r="J52" s="31">
        <f>Tabla2_2[[#This Row],[Saldos pendientes del contrato]]/Tabla2_2[[#This Row],[Consumo de Despacho]]</f>
        <v>17.600000000000001</v>
      </c>
      <c r="K52" s="26">
        <v>600</v>
      </c>
      <c r="L52" s="31">
        <f>Tabla2_2[[#This Row],[Manos del proveedor]]/Tabla2_2[[#This Row],[Consumo de Despacho]]</f>
        <v>4</v>
      </c>
      <c r="M52" s="26">
        <v>220</v>
      </c>
      <c r="N52" s="31">
        <f>Tabla2_2[[#This Row],[Existencia]]/Tabla2_2[[#This Row],[Consumo de Despacho]]</f>
        <v>1.4666666666666666</v>
      </c>
      <c r="O52" s="32">
        <v>150</v>
      </c>
      <c r="P52" s="58">
        <f>Tabla2_2[[#This Row],[Primer Pedido calculado]]-Tabla2_2[[#This Row],[Primera Entrega (30 días calendario Síntesis Química; 45 días calendario Bio/Biot; 45 días calendario Sustancias Controladas]]</f>
        <v>150</v>
      </c>
      <c r="Q52" s="58">
        <f t="shared" si="1"/>
        <v>1485</v>
      </c>
      <c r="R52" s="58">
        <f>Tabla2_2[[#This Row],[Primer Pedido calculado]]-Tabla2_2[[#This Row],[Consumo de Despacho]]</f>
        <v>0</v>
      </c>
      <c r="S52" s="59">
        <f t="shared" si="2"/>
        <v>0</v>
      </c>
      <c r="T52" s="58">
        <f t="shared" si="4"/>
        <v>2550</v>
      </c>
      <c r="U52" s="59">
        <f t="shared" si="3"/>
        <v>25245</v>
      </c>
      <c r="V5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52" s="59">
        <f>SUM(Tabla2_2[[#This Row],[Alcance (en meses)]]+Tabla2_2[[#This Row],[Alcance (en meses)2]]+Tabla2_2[[#This Row],[Alcance (en meses)3]]+Tabla2_2[[#This Row],[Alcance del Pedido 1]])</f>
        <v>24.066666666666666</v>
      </c>
      <c r="X52" s="59">
        <f>Tabla2_2[[#This Row],[Entrega Subsiguiente 2025 (30 días calendario a partir de la solicitud de pedido al proveedor)]]/Tabla2_2[[#This Row],[Consumo de Despacho]]</f>
        <v>17</v>
      </c>
      <c r="Y52" s="59">
        <f>Tabla2_2[[#This Row],[CANTIDAD
TOTAL A COTIZAR]]/Tabla2_2[[#This Row],[Consumo de Despacho]]</f>
        <v>18</v>
      </c>
      <c r="Z52" s="60" t="s">
        <v>67</v>
      </c>
      <c r="AA52" s="60" t="s">
        <v>81</v>
      </c>
      <c r="AB52" s="63" t="s">
        <v>71</v>
      </c>
      <c r="AC52" s="64" t="s">
        <v>289</v>
      </c>
      <c r="AD52" s="63"/>
      <c r="AE52" s="63"/>
      <c r="AF52" s="63"/>
      <c r="AG52" s="63"/>
      <c r="AH52" s="63"/>
    </row>
    <row r="53" spans="1:34" ht="26">
      <c r="A53" s="20">
        <v>45</v>
      </c>
      <c r="B53" s="21">
        <v>101094701</v>
      </c>
      <c r="C53" s="22">
        <v>12172</v>
      </c>
      <c r="D53" s="23" t="s">
        <v>89</v>
      </c>
      <c r="E53" s="24">
        <v>238554</v>
      </c>
      <c r="F53" s="25">
        <v>1.1399999999999999</v>
      </c>
      <c r="G53" s="25">
        <f t="shared" si="5"/>
        <v>271951.56</v>
      </c>
      <c r="H53" s="26">
        <v>13253</v>
      </c>
      <c r="I53" s="26">
        <v>0</v>
      </c>
      <c r="J53" s="31">
        <f>Tabla2_2[[#This Row],[Saldos pendientes del contrato]]/Tabla2_2[[#This Row],[Consumo de Despacho]]</f>
        <v>0</v>
      </c>
      <c r="K53" s="26">
        <v>0</v>
      </c>
      <c r="L53" s="31">
        <f>Tabla2_2[[#This Row],[Manos del proveedor]]/Tabla2_2[[#This Row],[Consumo de Despacho]]</f>
        <v>0</v>
      </c>
      <c r="M53" s="26">
        <v>157220</v>
      </c>
      <c r="N53" s="31">
        <f>Tabla2_2[[#This Row],[Existencia]]/Tabla2_2[[#This Row],[Consumo de Despacho]]</f>
        <v>11.862974420885838</v>
      </c>
      <c r="O53" s="32">
        <v>13253</v>
      </c>
      <c r="P53" s="58">
        <f>Tabla2_2[[#This Row],[Primer Pedido calculado]]-Tabla2_2[[#This Row],[Primera Entrega (30 días calendario Síntesis Química; 45 días calendario Bio/Biot; 45 días calendario Sustancias Controladas]]</f>
        <v>13253</v>
      </c>
      <c r="Q53" s="58">
        <f t="shared" si="1"/>
        <v>15108.419999999998</v>
      </c>
      <c r="R53" s="58">
        <f>Tabla2_2[[#This Row],[Primer Pedido calculado]]-Tabla2_2[[#This Row],[Consumo de Despacho]]</f>
        <v>0</v>
      </c>
      <c r="S53" s="59">
        <f t="shared" si="2"/>
        <v>0</v>
      </c>
      <c r="T53" s="58">
        <f t="shared" si="4"/>
        <v>225301</v>
      </c>
      <c r="U53" s="59">
        <f t="shared" si="3"/>
        <v>256843.13999999998</v>
      </c>
      <c r="V5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53" s="59">
        <f>SUM(Tabla2_2[[#This Row],[Alcance (en meses)]]+Tabla2_2[[#This Row],[Alcance (en meses)2]]+Tabla2_2[[#This Row],[Alcance (en meses)3]]+Tabla2_2[[#This Row],[Alcance del Pedido 1]])</f>
        <v>12.862974420885838</v>
      </c>
      <c r="X53" s="59">
        <f>Tabla2_2[[#This Row],[Entrega Subsiguiente 2025 (30 días calendario a partir de la solicitud de pedido al proveedor)]]/Tabla2_2[[#This Row],[Consumo de Despacho]]</f>
        <v>17</v>
      </c>
      <c r="Y53" s="59">
        <f>Tabla2_2[[#This Row],[CANTIDAD
TOTAL A COTIZAR]]/Tabla2_2[[#This Row],[Consumo de Despacho]]</f>
        <v>18</v>
      </c>
      <c r="Z53" s="60" t="s">
        <v>28</v>
      </c>
      <c r="AA53" s="60" t="s">
        <v>25</v>
      </c>
      <c r="AB53" s="63" t="s">
        <v>44</v>
      </c>
      <c r="AC53" s="64" t="s">
        <v>289</v>
      </c>
      <c r="AD53" s="63"/>
      <c r="AE53" s="63"/>
      <c r="AF53" s="63"/>
      <c r="AG53" s="63"/>
      <c r="AH53" s="63"/>
    </row>
    <row r="54" spans="1:34" ht="26">
      <c r="A54" s="20">
        <v>46</v>
      </c>
      <c r="B54" s="21">
        <v>102026001</v>
      </c>
      <c r="C54" s="22">
        <v>10260</v>
      </c>
      <c r="D54" s="23" t="s">
        <v>90</v>
      </c>
      <c r="E54" s="24">
        <v>40176</v>
      </c>
      <c r="F54" s="25">
        <v>7.28</v>
      </c>
      <c r="G54" s="25">
        <f t="shared" si="5"/>
        <v>292481.28000000003</v>
      </c>
      <c r="H54" s="26">
        <v>2232</v>
      </c>
      <c r="I54" s="26">
        <v>23864</v>
      </c>
      <c r="J54" s="31">
        <f>Tabla2_2[[#This Row],[Saldos pendientes del contrato]]/Tabla2_2[[#This Row],[Consumo de Despacho]]</f>
        <v>10.691756272401435</v>
      </c>
      <c r="K54" s="26">
        <v>4400</v>
      </c>
      <c r="L54" s="31">
        <f>Tabla2_2[[#This Row],[Manos del proveedor]]/Tabla2_2[[#This Row],[Consumo de Despacho]]</f>
        <v>1.9713261648745519</v>
      </c>
      <c r="M54" s="26">
        <v>3082</v>
      </c>
      <c r="N54" s="31">
        <f>Tabla2_2[[#This Row],[Existencia]]/Tabla2_2[[#This Row],[Consumo de Despacho]]</f>
        <v>1.3808243727598566</v>
      </c>
      <c r="O54" s="32">
        <v>2232</v>
      </c>
      <c r="P54" s="58">
        <f>Tabla2_2[[#This Row],[Primer Pedido calculado]]-Tabla2_2[[#This Row],[Primera Entrega (30 días calendario Síntesis Química; 45 días calendario Bio/Biot; 45 días calendario Sustancias Controladas]]</f>
        <v>2232</v>
      </c>
      <c r="Q54" s="58">
        <f t="shared" si="1"/>
        <v>16248.960000000001</v>
      </c>
      <c r="R54" s="58">
        <f>Tabla2_2[[#This Row],[Primer Pedido calculado]]-Tabla2_2[[#This Row],[Consumo de Despacho]]</f>
        <v>0</v>
      </c>
      <c r="S54" s="59">
        <f t="shared" si="2"/>
        <v>0</v>
      </c>
      <c r="T54" s="58">
        <f t="shared" si="4"/>
        <v>37944</v>
      </c>
      <c r="U54" s="59">
        <f t="shared" si="3"/>
        <v>276232.32000000001</v>
      </c>
      <c r="V5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54" s="59">
        <f>SUM(Tabla2_2[[#This Row],[Alcance (en meses)]]+Tabla2_2[[#This Row],[Alcance (en meses)2]]+Tabla2_2[[#This Row],[Alcance (en meses)3]]+Tabla2_2[[#This Row],[Alcance del Pedido 1]])</f>
        <v>15.043906810035844</v>
      </c>
      <c r="X54" s="59">
        <f>Tabla2_2[[#This Row],[Entrega Subsiguiente 2025 (30 días calendario a partir de la solicitud de pedido al proveedor)]]/Tabla2_2[[#This Row],[Consumo de Despacho]]</f>
        <v>17</v>
      </c>
      <c r="Y54" s="59">
        <f>Tabla2_2[[#This Row],[CANTIDAD
TOTAL A COTIZAR]]/Tabla2_2[[#This Row],[Consumo de Despacho]]</f>
        <v>18</v>
      </c>
      <c r="Z54" s="60" t="s">
        <v>67</v>
      </c>
      <c r="AA54" s="60" t="s">
        <v>81</v>
      </c>
      <c r="AB54" s="63" t="s">
        <v>71</v>
      </c>
      <c r="AC54" s="64" t="s">
        <v>289</v>
      </c>
      <c r="AD54" s="63"/>
      <c r="AE54" s="63"/>
      <c r="AF54" s="63"/>
      <c r="AG54" s="63"/>
      <c r="AH54" s="63"/>
    </row>
    <row r="55" spans="1:34" ht="39">
      <c r="A55" s="20">
        <v>47</v>
      </c>
      <c r="B55" s="21">
        <v>102079701</v>
      </c>
      <c r="C55" s="22">
        <v>104766</v>
      </c>
      <c r="D55" s="23" t="s">
        <v>91</v>
      </c>
      <c r="E55" s="24">
        <v>10260</v>
      </c>
      <c r="F55" s="25">
        <v>17.29</v>
      </c>
      <c r="G55" s="25">
        <f t="shared" si="5"/>
        <v>177395.4</v>
      </c>
      <c r="H55" s="26">
        <v>570</v>
      </c>
      <c r="I55" s="26">
        <v>0</v>
      </c>
      <c r="J55" s="31">
        <f>Tabla2_2[[#This Row],[Saldos pendientes del contrato]]/Tabla2_2[[#This Row],[Consumo de Despacho]]</f>
        <v>0</v>
      </c>
      <c r="K55" s="26">
        <v>0</v>
      </c>
      <c r="L55" s="31">
        <f>Tabla2_2[[#This Row],[Manos del proveedor]]/Tabla2_2[[#This Row],[Consumo de Despacho]]</f>
        <v>0</v>
      </c>
      <c r="M55" s="26">
        <v>0</v>
      </c>
      <c r="N55" s="31">
        <f>Tabla2_2[[#This Row],[Existencia]]/Tabla2_2[[#This Row],[Consumo de Despacho]]</f>
        <v>0</v>
      </c>
      <c r="O55" s="32">
        <v>1140</v>
      </c>
      <c r="P55" s="58">
        <f>Tabla2_2[[#This Row],[Primer Pedido calculado]]-Tabla2_2[[#This Row],[Primera Entrega (30 días calendario Síntesis Química; 45 días calendario Bio/Biot; 45 días calendario Sustancias Controladas]]</f>
        <v>570</v>
      </c>
      <c r="Q55" s="59">
        <f t="shared" si="1"/>
        <v>9855.2999999999993</v>
      </c>
      <c r="R55" s="58">
        <f>Tabla2_2[[#This Row],[Primer Pedido calculado]]-Tabla2_2[[#This Row],[Consumo de Despacho]]</f>
        <v>570</v>
      </c>
      <c r="S55" s="59">
        <f t="shared" si="2"/>
        <v>9855.2999999999993</v>
      </c>
      <c r="T55" s="58">
        <f t="shared" si="4"/>
        <v>9120</v>
      </c>
      <c r="U55" s="59">
        <f t="shared" si="3"/>
        <v>157684.79999999999</v>
      </c>
      <c r="V5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55" s="59">
        <f>SUM(Tabla2_2[[#This Row],[Alcance (en meses)]]+Tabla2_2[[#This Row],[Alcance (en meses)2]]+Tabla2_2[[#This Row],[Alcance (en meses)3]]+Tabla2_2[[#This Row],[Alcance del Pedido 1]])</f>
        <v>2</v>
      </c>
      <c r="X55" s="59">
        <f>Tabla2_2[[#This Row],[Entrega Subsiguiente 2025 (30 días calendario a partir de la solicitud de pedido al proveedor)]]/Tabla2_2[[#This Row],[Consumo de Despacho]]</f>
        <v>16</v>
      </c>
      <c r="Y55" s="59">
        <f>Tabla2_2[[#This Row],[CANTIDAD
TOTAL A COTIZAR]]/Tabla2_2[[#This Row],[Consumo de Despacho]]</f>
        <v>18</v>
      </c>
      <c r="Z55" s="60" t="s">
        <v>67</v>
      </c>
      <c r="AA55" s="60" t="s">
        <v>81</v>
      </c>
      <c r="AB55" s="63" t="s">
        <v>35</v>
      </c>
      <c r="AC55" s="64" t="s">
        <v>289</v>
      </c>
      <c r="AD55" s="63"/>
      <c r="AE55" s="63"/>
      <c r="AF55" s="63"/>
      <c r="AG55" s="63"/>
      <c r="AH55" s="63"/>
    </row>
    <row r="56" spans="1:34" ht="26">
      <c r="A56" s="20">
        <v>48</v>
      </c>
      <c r="B56" s="21">
        <v>101083201</v>
      </c>
      <c r="C56" s="22">
        <v>10632</v>
      </c>
      <c r="D56" s="28" t="s">
        <v>92</v>
      </c>
      <c r="E56" s="24">
        <v>539064</v>
      </c>
      <c r="F56" s="25">
        <v>0.33</v>
      </c>
      <c r="G56" s="25">
        <f t="shared" si="5"/>
        <v>177891.12</v>
      </c>
      <c r="H56" s="26">
        <v>29948</v>
      </c>
      <c r="I56" s="26">
        <v>4</v>
      </c>
      <c r="J56" s="31">
        <f>Tabla2_2[[#This Row],[Saldos pendientes del contrato]]/Tabla2_2[[#This Row],[Consumo de Despacho]]</f>
        <v>1.3356484573260317E-4</v>
      </c>
      <c r="K56" s="26">
        <v>0</v>
      </c>
      <c r="L56" s="31">
        <f>Tabla2_2[[#This Row],[Manos del proveedor]]/Tabla2_2[[#This Row],[Consumo de Despacho]]</f>
        <v>0</v>
      </c>
      <c r="M56" s="26">
        <v>186810</v>
      </c>
      <c r="N56" s="31">
        <f>Tabla2_2[[#This Row],[Existencia]]/Tabla2_2[[#This Row],[Consumo de Despacho]]</f>
        <v>6.2378122078268996</v>
      </c>
      <c r="O56" s="32">
        <v>29948</v>
      </c>
      <c r="P56" s="58">
        <f>Tabla2_2[[#This Row],[Primer Pedido calculado]]-Tabla2_2[[#This Row],[Primera Entrega (30 días calendario Síntesis Química; 45 días calendario Bio/Biot; 45 días calendario Sustancias Controladas]]</f>
        <v>29948</v>
      </c>
      <c r="Q56" s="58">
        <f t="shared" si="1"/>
        <v>9882.84</v>
      </c>
      <c r="R56" s="58">
        <f>Tabla2_2[[#This Row],[Primer Pedido calculado]]-Tabla2_2[[#This Row],[Consumo de Despacho]]</f>
        <v>0</v>
      </c>
      <c r="S56" s="59">
        <f t="shared" si="2"/>
        <v>0</v>
      </c>
      <c r="T56" s="58">
        <f t="shared" si="4"/>
        <v>509116</v>
      </c>
      <c r="U56" s="59">
        <f t="shared" si="3"/>
        <v>168008.28</v>
      </c>
      <c r="V5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56" s="59">
        <f>SUM(Tabla2_2[[#This Row],[Alcance (en meses)]]+Tabla2_2[[#This Row],[Alcance (en meses)2]]+Tabla2_2[[#This Row],[Alcance (en meses)3]]+Tabla2_2[[#This Row],[Alcance del Pedido 1]])</f>
        <v>7.2379457726726324</v>
      </c>
      <c r="X56" s="59">
        <f>Tabla2_2[[#This Row],[Entrega Subsiguiente 2025 (30 días calendario a partir de la solicitud de pedido al proveedor)]]/Tabla2_2[[#This Row],[Consumo de Despacho]]</f>
        <v>17</v>
      </c>
      <c r="Y56" s="59">
        <f>Tabla2_2[[#This Row],[CANTIDAD
TOTAL A COTIZAR]]/Tabla2_2[[#This Row],[Consumo de Despacho]]</f>
        <v>18</v>
      </c>
      <c r="Z56" s="60" t="s">
        <v>31</v>
      </c>
      <c r="AA56" s="60" t="s">
        <v>25</v>
      </c>
      <c r="AB56" s="63" t="s">
        <v>76</v>
      </c>
      <c r="AC56" s="64" t="s">
        <v>289</v>
      </c>
      <c r="AD56" s="63"/>
      <c r="AE56" s="63"/>
      <c r="AF56" s="63"/>
      <c r="AG56" s="63"/>
      <c r="AH56" s="63"/>
    </row>
    <row r="57" spans="1:34" ht="26">
      <c r="A57" s="20">
        <v>49</v>
      </c>
      <c r="B57" s="21">
        <v>102060301</v>
      </c>
      <c r="C57" s="22">
        <v>10127</v>
      </c>
      <c r="D57" s="23" t="s">
        <v>309</v>
      </c>
      <c r="E57" s="24">
        <v>200286</v>
      </c>
      <c r="F57" s="25">
        <v>0.19</v>
      </c>
      <c r="G57" s="25">
        <f t="shared" si="5"/>
        <v>38054.340000000004</v>
      </c>
      <c r="H57" s="26">
        <v>11127</v>
      </c>
      <c r="I57" s="26">
        <v>0</v>
      </c>
      <c r="J57" s="31">
        <f>Tabla2_2[[#This Row],[Saldos pendientes del contrato]]/Tabla2_2[[#This Row],[Consumo de Despacho]]</f>
        <v>0</v>
      </c>
      <c r="K57" s="26">
        <v>27160</v>
      </c>
      <c r="L57" s="31">
        <f>Tabla2_2[[#This Row],[Manos del proveedor]]/Tabla2_2[[#This Row],[Consumo de Despacho]]</f>
        <v>2.4409094994158353</v>
      </c>
      <c r="M57" s="26">
        <v>52182</v>
      </c>
      <c r="N57" s="31">
        <f>Tabla2_2[[#This Row],[Existencia]]/Tabla2_2[[#This Row],[Consumo de Despacho]]</f>
        <v>4.6896737665138852</v>
      </c>
      <c r="O57" s="32">
        <v>33381</v>
      </c>
      <c r="P57" s="58">
        <f>Tabla2_2[[#This Row],[Primer Pedido calculado]]-Tabla2_2[[#This Row],[Primera Entrega (30 días calendario Síntesis Química; 45 días calendario Bio/Biot; 45 días calendario Sustancias Controladas]]</f>
        <v>11127</v>
      </c>
      <c r="Q57" s="58">
        <f t="shared" si="1"/>
        <v>2114.13</v>
      </c>
      <c r="R57" s="58">
        <f>Tabla2_2[[#This Row],[Primer Pedido calculado]]-Tabla2_2[[#This Row],[Consumo de Despacho]]</f>
        <v>22254</v>
      </c>
      <c r="S57" s="59">
        <f t="shared" si="2"/>
        <v>4228.26</v>
      </c>
      <c r="T57" s="58">
        <f t="shared" si="4"/>
        <v>166905</v>
      </c>
      <c r="U57" s="59">
        <f t="shared" si="3"/>
        <v>31711.95</v>
      </c>
      <c r="V5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57" s="59">
        <f>SUM(Tabla2_2[[#This Row],[Alcance (en meses)]]+Tabla2_2[[#This Row],[Alcance (en meses)2]]+Tabla2_2[[#This Row],[Alcance (en meses)3]]+Tabla2_2[[#This Row],[Alcance del Pedido 1]])</f>
        <v>10.130583265929721</v>
      </c>
      <c r="X57" s="59">
        <f>Tabla2_2[[#This Row],[Entrega Subsiguiente 2025 (30 días calendario a partir de la solicitud de pedido al proveedor)]]/Tabla2_2[[#This Row],[Consumo de Despacho]]</f>
        <v>15</v>
      </c>
      <c r="Y57" s="59">
        <f>Tabla2_2[[#This Row],[CANTIDAD
TOTAL A COTIZAR]]/Tabla2_2[[#This Row],[Consumo de Despacho]]</f>
        <v>18</v>
      </c>
      <c r="Z57" s="60" t="s">
        <v>28</v>
      </c>
      <c r="AA57" s="60" t="s">
        <v>25</v>
      </c>
      <c r="AB57" s="63" t="s">
        <v>32</v>
      </c>
      <c r="AC57" s="64" t="s">
        <v>289</v>
      </c>
      <c r="AD57" s="63"/>
      <c r="AE57" s="63"/>
      <c r="AF57" s="63"/>
      <c r="AG57" s="63"/>
      <c r="AH57" s="63"/>
    </row>
    <row r="58" spans="1:34" ht="39">
      <c r="A58" s="20">
        <v>50</v>
      </c>
      <c r="B58" s="21">
        <v>104017001</v>
      </c>
      <c r="C58" s="22">
        <v>10843</v>
      </c>
      <c r="D58" s="23" t="s">
        <v>310</v>
      </c>
      <c r="E58" s="24">
        <v>63702</v>
      </c>
      <c r="F58" s="25">
        <v>1.54</v>
      </c>
      <c r="G58" s="25">
        <f t="shared" si="5"/>
        <v>98101.08</v>
      </c>
      <c r="H58" s="26">
        <v>3539</v>
      </c>
      <c r="I58" s="26">
        <v>0</v>
      </c>
      <c r="J58" s="31">
        <f>Tabla2_2[[#This Row],[Saldos pendientes del contrato]]/Tabla2_2[[#This Row],[Consumo de Despacho]]</f>
        <v>0</v>
      </c>
      <c r="K58" s="26">
        <v>0</v>
      </c>
      <c r="L58" s="31">
        <f>Tabla2_2[[#This Row],[Manos del proveedor]]/Tabla2_2[[#This Row],[Consumo de Despacho]]</f>
        <v>0</v>
      </c>
      <c r="M58" s="26">
        <v>2258</v>
      </c>
      <c r="N58" s="31">
        <f>Tabla2_2[[#This Row],[Existencia]]/Tabla2_2[[#This Row],[Consumo de Despacho]]</f>
        <v>0.63803334275218992</v>
      </c>
      <c r="O58" s="32">
        <v>7078</v>
      </c>
      <c r="P58" s="58">
        <f>Tabla2_2[[#This Row],[Primer Pedido calculado]]-Tabla2_2[[#This Row],[Primera Entrega (30 días calendario Síntesis Química; 45 días calendario Bio/Biot; 45 días calendario Sustancias Controladas]]</f>
        <v>3539</v>
      </c>
      <c r="Q58" s="59">
        <f t="shared" si="1"/>
        <v>5450.06</v>
      </c>
      <c r="R58" s="58">
        <f>Tabla2_2[[#This Row],[Primer Pedido calculado]]-Tabla2_2[[#This Row],[Consumo de Despacho]]</f>
        <v>3539</v>
      </c>
      <c r="S58" s="59">
        <f t="shared" si="2"/>
        <v>5450.06</v>
      </c>
      <c r="T58" s="58">
        <f t="shared" si="4"/>
        <v>56624</v>
      </c>
      <c r="U58" s="59">
        <f t="shared" si="3"/>
        <v>87200.960000000006</v>
      </c>
      <c r="V5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58" s="59">
        <f>SUM(Tabla2_2[[#This Row],[Alcance (en meses)]]+Tabla2_2[[#This Row],[Alcance (en meses)2]]+Tabla2_2[[#This Row],[Alcance (en meses)3]]+Tabla2_2[[#This Row],[Alcance del Pedido 1]])</f>
        <v>2.6380333427521898</v>
      </c>
      <c r="X58" s="59">
        <f>Tabla2_2[[#This Row],[Entrega Subsiguiente 2025 (30 días calendario a partir de la solicitud de pedido al proveedor)]]/Tabla2_2[[#This Row],[Consumo de Despacho]]</f>
        <v>16</v>
      </c>
      <c r="Y58" s="59">
        <f>Tabla2_2[[#This Row],[CANTIDAD
TOTAL A COTIZAR]]/Tabla2_2[[#This Row],[Consumo de Despacho]]</f>
        <v>18</v>
      </c>
      <c r="Z58" s="60" t="s">
        <v>37</v>
      </c>
      <c r="AA58" s="60" t="s">
        <v>25</v>
      </c>
      <c r="AB58" s="63" t="s">
        <v>29</v>
      </c>
      <c r="AC58" s="64" t="s">
        <v>289</v>
      </c>
      <c r="AD58" s="63"/>
      <c r="AE58" s="63"/>
      <c r="AF58" s="63"/>
      <c r="AG58" s="63"/>
      <c r="AH58" s="63"/>
    </row>
    <row r="59" spans="1:34" ht="39">
      <c r="A59" s="20">
        <v>51</v>
      </c>
      <c r="B59" s="21">
        <v>103042901</v>
      </c>
      <c r="C59" s="22">
        <v>12173</v>
      </c>
      <c r="D59" s="56" t="s">
        <v>284</v>
      </c>
      <c r="E59" s="24">
        <v>31536</v>
      </c>
      <c r="F59" s="25">
        <v>3.03</v>
      </c>
      <c r="G59" s="25">
        <f t="shared" si="5"/>
        <v>95554.079999999987</v>
      </c>
      <c r="H59" s="26">
        <v>1752</v>
      </c>
      <c r="I59" s="26">
        <v>0</v>
      </c>
      <c r="J59" s="31">
        <f>Tabla2_2[[#This Row],[Saldos pendientes del contrato]]/Tabla2_2[[#This Row],[Consumo de Despacho]]</f>
        <v>0</v>
      </c>
      <c r="K59" s="26">
        <v>0</v>
      </c>
      <c r="L59" s="31">
        <f>Tabla2_2[[#This Row],[Manos del proveedor]]/Tabla2_2[[#This Row],[Consumo de Despacho]]</f>
        <v>0</v>
      </c>
      <c r="M59" s="26">
        <v>0</v>
      </c>
      <c r="N59" s="31">
        <f>Tabla2_2[[#This Row],[Existencia]]/Tabla2_2[[#This Row],[Consumo de Despacho]]</f>
        <v>0</v>
      </c>
      <c r="O59" s="32">
        <v>5256</v>
      </c>
      <c r="P59" s="58">
        <f>Tabla2_2[[#This Row],[Primer Pedido calculado]]-Tabla2_2[[#This Row],[Primera Entrega (30 días calendario Síntesis Química; 45 días calendario Bio/Biot; 45 días calendario Sustancias Controladas]]</f>
        <v>1752</v>
      </c>
      <c r="Q59" s="59">
        <f t="shared" si="1"/>
        <v>5308.5599999999995</v>
      </c>
      <c r="R59" s="58">
        <f>Tabla2_2[[#This Row],[Primer Pedido calculado]]-Tabla2_2[[#This Row],[Consumo de Despacho]]</f>
        <v>3504</v>
      </c>
      <c r="S59" s="59">
        <f t="shared" si="2"/>
        <v>10617.119999999999</v>
      </c>
      <c r="T59" s="58">
        <f t="shared" si="4"/>
        <v>26280</v>
      </c>
      <c r="U59" s="59">
        <f t="shared" si="3"/>
        <v>79628.399999999994</v>
      </c>
      <c r="V5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59" s="59">
        <f>SUM(Tabla2_2[[#This Row],[Alcance (en meses)]]+Tabla2_2[[#This Row],[Alcance (en meses)2]]+Tabla2_2[[#This Row],[Alcance (en meses)3]]+Tabla2_2[[#This Row],[Alcance del Pedido 1]])</f>
        <v>3</v>
      </c>
      <c r="X59" s="59">
        <f>Tabla2_2[[#This Row],[Entrega Subsiguiente 2025 (30 días calendario a partir de la solicitud de pedido al proveedor)]]/Tabla2_2[[#This Row],[Consumo de Despacho]]</f>
        <v>15</v>
      </c>
      <c r="Y59" s="59">
        <f>Tabla2_2[[#This Row],[CANTIDAD
TOTAL A COTIZAR]]/Tabla2_2[[#This Row],[Consumo de Despacho]]</f>
        <v>18</v>
      </c>
      <c r="Z59" s="60" t="s">
        <v>49</v>
      </c>
      <c r="AA59" s="60" t="s">
        <v>25</v>
      </c>
      <c r="AB59" s="63" t="s">
        <v>35</v>
      </c>
      <c r="AC59" s="64" t="s">
        <v>288</v>
      </c>
      <c r="AD59" s="63"/>
      <c r="AE59" s="63"/>
      <c r="AF59" s="63"/>
      <c r="AG59" s="63"/>
      <c r="AH59" s="63"/>
    </row>
    <row r="60" spans="1:34" ht="26">
      <c r="A60" s="20">
        <v>52</v>
      </c>
      <c r="B60" s="21">
        <v>101086001</v>
      </c>
      <c r="C60" s="22">
        <v>11160</v>
      </c>
      <c r="D60" s="23" t="s">
        <v>96</v>
      </c>
      <c r="E60" s="24">
        <v>9286614</v>
      </c>
      <c r="F60" s="25">
        <v>0.04</v>
      </c>
      <c r="G60" s="25">
        <f t="shared" si="5"/>
        <v>371464.56</v>
      </c>
      <c r="H60" s="26">
        <v>515923</v>
      </c>
      <c r="I60" s="26">
        <v>4664180</v>
      </c>
      <c r="J60" s="31">
        <f>Tabla2_2[[#This Row],[Saldos pendientes del contrato]]/Tabla2_2[[#This Row],[Consumo de Despacho]]</f>
        <v>9.0404575876632745</v>
      </c>
      <c r="K60" s="26">
        <v>0</v>
      </c>
      <c r="L60" s="31">
        <f>Tabla2_2[[#This Row],[Manos del proveedor]]/Tabla2_2[[#This Row],[Consumo de Despacho]]</f>
        <v>0</v>
      </c>
      <c r="M60" s="26">
        <v>48400</v>
      </c>
      <c r="N60" s="31">
        <f>Tabla2_2[[#This Row],[Existencia]]/Tabla2_2[[#This Row],[Consumo de Despacho]]</f>
        <v>9.3812448756888142E-2</v>
      </c>
      <c r="O60" s="32">
        <v>1547769</v>
      </c>
      <c r="P60" s="58">
        <f>Tabla2_2[[#This Row],[Primer Pedido calculado]]-Tabla2_2[[#This Row],[Primera Entrega (30 días calendario Síntesis Química; 45 días calendario Bio/Biot; 45 días calendario Sustancias Controladas]]</f>
        <v>515923</v>
      </c>
      <c r="Q60" s="59">
        <f t="shared" si="1"/>
        <v>20636.920000000002</v>
      </c>
      <c r="R60" s="58">
        <f>Tabla2_2[[#This Row],[Primer Pedido calculado]]-Tabla2_2[[#This Row],[Consumo de Despacho]]</f>
        <v>1031846</v>
      </c>
      <c r="S60" s="59">
        <f t="shared" si="2"/>
        <v>41273.840000000004</v>
      </c>
      <c r="T60" s="58">
        <f t="shared" si="4"/>
        <v>7738845</v>
      </c>
      <c r="U60" s="59">
        <f t="shared" si="3"/>
        <v>309553.8</v>
      </c>
      <c r="V6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60" s="59">
        <f>SUM(Tabla2_2[[#This Row],[Alcance (en meses)]]+Tabla2_2[[#This Row],[Alcance (en meses)2]]+Tabla2_2[[#This Row],[Alcance (en meses)3]]+Tabla2_2[[#This Row],[Alcance del Pedido 1]])</f>
        <v>12.134270036420162</v>
      </c>
      <c r="X60" s="59">
        <f>Tabla2_2[[#This Row],[Entrega Subsiguiente 2025 (30 días calendario a partir de la solicitud de pedido al proveedor)]]/Tabla2_2[[#This Row],[Consumo de Despacho]]</f>
        <v>15</v>
      </c>
      <c r="Y60" s="59">
        <f>Tabla2_2[[#This Row],[CANTIDAD
TOTAL A COTIZAR]]/Tabla2_2[[#This Row],[Consumo de Despacho]]</f>
        <v>18</v>
      </c>
      <c r="Z60" s="60" t="s">
        <v>67</v>
      </c>
      <c r="AA60" s="60" t="s">
        <v>81</v>
      </c>
      <c r="AB60" s="63" t="s">
        <v>29</v>
      </c>
      <c r="AC60" s="64" t="s">
        <v>289</v>
      </c>
      <c r="AD60" s="63"/>
      <c r="AE60" s="63"/>
      <c r="AF60" s="63"/>
      <c r="AG60" s="63"/>
      <c r="AH60" s="63"/>
    </row>
    <row r="61" spans="1:34" ht="26">
      <c r="A61" s="20">
        <v>53</v>
      </c>
      <c r="B61" s="21">
        <v>104014901</v>
      </c>
      <c r="C61" s="22">
        <v>10384</v>
      </c>
      <c r="D61" s="23" t="s">
        <v>97</v>
      </c>
      <c r="E61" s="24">
        <v>4536</v>
      </c>
      <c r="F61" s="25">
        <v>4.1100000000000003</v>
      </c>
      <c r="G61" s="25">
        <f t="shared" si="5"/>
        <v>18642.960000000003</v>
      </c>
      <c r="H61" s="26">
        <v>252</v>
      </c>
      <c r="I61" s="26">
        <v>7968</v>
      </c>
      <c r="J61" s="31">
        <f>Tabla2_2[[#This Row],[Saldos pendientes del contrato]]/Tabla2_2[[#This Row],[Consumo de Despacho]]</f>
        <v>31.61904761904762</v>
      </c>
      <c r="K61" s="26">
        <v>0</v>
      </c>
      <c r="L61" s="31">
        <f>Tabla2_2[[#This Row],[Manos del proveedor]]/Tabla2_2[[#This Row],[Consumo de Despacho]]</f>
        <v>0</v>
      </c>
      <c r="M61" s="26">
        <v>1760</v>
      </c>
      <c r="N61" s="31">
        <f>Tabla2_2[[#This Row],[Existencia]]/Tabla2_2[[#This Row],[Consumo de Despacho]]</f>
        <v>6.9841269841269842</v>
      </c>
      <c r="O61" s="32">
        <v>504</v>
      </c>
      <c r="P61" s="58">
        <f>Tabla2_2[[#This Row],[Primer Pedido calculado]]-Tabla2_2[[#This Row],[Primera Entrega (30 días calendario Síntesis Química; 45 días calendario Bio/Biot; 45 días calendario Sustancias Controladas]]</f>
        <v>252</v>
      </c>
      <c r="Q61" s="58">
        <f t="shared" si="1"/>
        <v>1035.72</v>
      </c>
      <c r="R61" s="58">
        <f>Tabla2_2[[#This Row],[Primer Pedido calculado]]-Tabla2_2[[#This Row],[Consumo de Despacho]]</f>
        <v>252</v>
      </c>
      <c r="S61" s="59">
        <f t="shared" si="2"/>
        <v>1035.72</v>
      </c>
      <c r="T61" s="58">
        <f t="shared" si="4"/>
        <v>4032</v>
      </c>
      <c r="U61" s="59">
        <f t="shared" si="3"/>
        <v>16571.52</v>
      </c>
      <c r="V6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61" s="59">
        <f>SUM(Tabla2_2[[#This Row],[Alcance (en meses)]]+Tabla2_2[[#This Row],[Alcance (en meses)2]]+Tabla2_2[[#This Row],[Alcance (en meses)3]]+Tabla2_2[[#This Row],[Alcance del Pedido 1]])</f>
        <v>40.603174603174608</v>
      </c>
      <c r="X61" s="59">
        <f>Tabla2_2[[#This Row],[Entrega Subsiguiente 2025 (30 días calendario a partir de la solicitud de pedido al proveedor)]]/Tabla2_2[[#This Row],[Consumo de Despacho]]</f>
        <v>16</v>
      </c>
      <c r="Y61" s="59">
        <f>Tabla2_2[[#This Row],[CANTIDAD
TOTAL A COTIZAR]]/Tabla2_2[[#This Row],[Consumo de Despacho]]</f>
        <v>18</v>
      </c>
      <c r="Z61" s="60" t="s">
        <v>67</v>
      </c>
      <c r="AA61" s="60" t="s">
        <v>81</v>
      </c>
      <c r="AB61" s="63" t="s">
        <v>76</v>
      </c>
      <c r="AC61" s="64" t="s">
        <v>289</v>
      </c>
      <c r="AD61" s="63"/>
      <c r="AE61" s="63"/>
      <c r="AF61" s="63"/>
      <c r="AG61" s="63"/>
      <c r="AH61" s="63"/>
    </row>
    <row r="62" spans="1:34" ht="39">
      <c r="A62" s="20">
        <v>54</v>
      </c>
      <c r="B62" s="21">
        <v>103016601</v>
      </c>
      <c r="C62" s="22">
        <v>10750</v>
      </c>
      <c r="D62" s="23" t="s">
        <v>98</v>
      </c>
      <c r="E62" s="24">
        <v>104400</v>
      </c>
      <c r="F62" s="25">
        <v>0.47</v>
      </c>
      <c r="G62" s="25">
        <f t="shared" si="5"/>
        <v>49068</v>
      </c>
      <c r="H62" s="26">
        <v>8700</v>
      </c>
      <c r="I62" s="26">
        <v>230904</v>
      </c>
      <c r="J62" s="31">
        <f>Tabla2_2[[#This Row],[Saldos pendientes del contrato]]/Tabla2_2[[#This Row],[Consumo de Despacho]]</f>
        <v>26.540689655172415</v>
      </c>
      <c r="K62" s="26">
        <v>0</v>
      </c>
      <c r="L62" s="31">
        <f>Tabla2_2[[#This Row],[Manos del proveedor]]/Tabla2_2[[#This Row],[Consumo de Despacho]]</f>
        <v>0</v>
      </c>
      <c r="M62" s="26">
        <v>33678</v>
      </c>
      <c r="N62" s="31">
        <f>Tabla2_2[[#This Row],[Existencia]]/Tabla2_2[[#This Row],[Consumo de Despacho]]</f>
        <v>3.8710344827586205</v>
      </c>
      <c r="O62" s="32">
        <v>8700</v>
      </c>
      <c r="P62" s="58">
        <f>Tabla2_2[[#This Row],[Primer Pedido calculado]]-Tabla2_2[[#This Row],[Primera Entrega (30 días calendario Síntesis Química; 45 días calendario Bio/Biot; 45 días calendario Sustancias Controladas]]</f>
        <v>0</v>
      </c>
      <c r="Q62" s="58">
        <f t="shared" si="1"/>
        <v>0</v>
      </c>
      <c r="R62" s="58">
        <v>8700</v>
      </c>
      <c r="S62" s="59">
        <f t="shared" si="2"/>
        <v>4088.9999999999995</v>
      </c>
      <c r="T62" s="58">
        <f t="shared" si="4"/>
        <v>95700</v>
      </c>
      <c r="U62" s="59">
        <f t="shared" si="3"/>
        <v>44979</v>
      </c>
      <c r="V6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62" s="59">
        <f>SUM(Tabla2_2[[#This Row],[Alcance (en meses)]]+Tabla2_2[[#This Row],[Alcance (en meses)2]]+Tabla2_2[[#This Row],[Alcance (en meses)3]]+Tabla2_2[[#This Row],[Alcance del Pedido 1]])</f>
        <v>31.411724137931035</v>
      </c>
      <c r="X62" s="59">
        <f>Tabla2_2[[#This Row],[Entrega Subsiguiente 2025 (30 días calendario a partir de la solicitud de pedido al proveedor)]]/Tabla2_2[[#This Row],[Consumo de Despacho]]</f>
        <v>11</v>
      </c>
      <c r="Y62" s="59">
        <f>Tabla2_2[[#This Row],[CANTIDAD
TOTAL A COTIZAR]]/Tabla2_2[[#This Row],[Consumo de Despacho]]</f>
        <v>12</v>
      </c>
      <c r="Z62" s="60" t="s">
        <v>49</v>
      </c>
      <c r="AA62" s="60" t="s">
        <v>25</v>
      </c>
      <c r="AB62" s="63" t="s">
        <v>41</v>
      </c>
      <c r="AC62" s="64" t="s">
        <v>289</v>
      </c>
      <c r="AD62" s="63"/>
      <c r="AE62" s="63"/>
      <c r="AF62" s="63"/>
      <c r="AG62" s="63"/>
      <c r="AH62" s="63"/>
    </row>
    <row r="63" spans="1:34" ht="26">
      <c r="A63" s="20">
        <v>55</v>
      </c>
      <c r="B63" s="21">
        <v>103041201</v>
      </c>
      <c r="C63" s="22">
        <v>104581</v>
      </c>
      <c r="D63" s="23" t="s">
        <v>311</v>
      </c>
      <c r="E63" s="24">
        <v>224532</v>
      </c>
      <c r="F63" s="25">
        <v>1.1100000000000001</v>
      </c>
      <c r="G63" s="25">
        <f t="shared" si="5"/>
        <v>249230.52000000002</v>
      </c>
      <c r="H63" s="26">
        <v>12474</v>
      </c>
      <c r="I63" s="26">
        <v>119886</v>
      </c>
      <c r="J63" s="31">
        <f>Tabla2_2[[#This Row],[Saldos pendientes del contrato]]/Tabla2_2[[#This Row],[Consumo de Despacho]]</f>
        <v>9.6108706108706112</v>
      </c>
      <c r="K63" s="26">
        <v>0</v>
      </c>
      <c r="L63" s="31">
        <f>Tabla2_2[[#This Row],[Manos del proveedor]]/Tabla2_2[[#This Row],[Consumo de Despacho]]</f>
        <v>0</v>
      </c>
      <c r="M63" s="26">
        <v>16562</v>
      </c>
      <c r="N63" s="31">
        <f>Tabla2_2[[#This Row],[Existencia]]/Tabla2_2[[#This Row],[Consumo de Despacho]]</f>
        <v>1.3277216610549945</v>
      </c>
      <c r="O63" s="32">
        <v>12500</v>
      </c>
      <c r="P63" s="58">
        <f>Tabla2_2[[#This Row],[Primer Pedido calculado]]-Tabla2_2[[#This Row],[Primera Entrega (30 días calendario Síntesis Química; 45 días calendario Bio/Biot; 45 días calendario Sustancias Controladas]]</f>
        <v>12500</v>
      </c>
      <c r="Q63" s="58">
        <f t="shared" si="1"/>
        <v>13875.000000000002</v>
      </c>
      <c r="R63" s="58">
        <v>0</v>
      </c>
      <c r="S63" s="59">
        <f t="shared" si="2"/>
        <v>0</v>
      </c>
      <c r="T63" s="58">
        <f t="shared" si="4"/>
        <v>212032</v>
      </c>
      <c r="U63" s="59">
        <f t="shared" si="3"/>
        <v>235355.52000000002</v>
      </c>
      <c r="V6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1.0020843354176687</v>
      </c>
      <c r="W63" s="59">
        <f>SUM(Tabla2_2[[#This Row],[Alcance (en meses)]]+Tabla2_2[[#This Row],[Alcance (en meses)2]]+Tabla2_2[[#This Row],[Alcance (en meses)3]]+Tabla2_2[[#This Row],[Alcance del Pedido 1]])</f>
        <v>11.940676607343274</v>
      </c>
      <c r="X63" s="59">
        <f>Tabla2_2[[#This Row],[Entrega Subsiguiente 2025 (30 días calendario a partir de la solicitud de pedido al proveedor)]]/Tabla2_2[[#This Row],[Consumo de Despacho]]</f>
        <v>16.997915664582329</v>
      </c>
      <c r="Y63" s="59">
        <f>Tabla2_2[[#This Row],[CANTIDAD
TOTAL A COTIZAR]]/Tabla2_2[[#This Row],[Consumo de Despacho]]</f>
        <v>18</v>
      </c>
      <c r="Z63" s="60" t="s">
        <v>49</v>
      </c>
      <c r="AA63" s="60" t="s">
        <v>25</v>
      </c>
      <c r="AB63" s="63" t="s">
        <v>71</v>
      </c>
      <c r="AC63" s="64" t="s">
        <v>289</v>
      </c>
      <c r="AD63" s="63"/>
      <c r="AE63" s="63"/>
      <c r="AF63" s="63"/>
      <c r="AG63" s="63"/>
      <c r="AH63" s="63"/>
    </row>
    <row r="64" spans="1:34" ht="26">
      <c r="A64" s="20">
        <v>56</v>
      </c>
      <c r="B64" s="21">
        <v>101080001</v>
      </c>
      <c r="C64" s="22">
        <v>10698</v>
      </c>
      <c r="D64" s="23" t="s">
        <v>100</v>
      </c>
      <c r="E64" s="24">
        <v>1395828</v>
      </c>
      <c r="F64" s="25">
        <v>0.34</v>
      </c>
      <c r="G64" s="25">
        <f t="shared" si="5"/>
        <v>474581.52</v>
      </c>
      <c r="H64" s="26">
        <v>77546</v>
      </c>
      <c r="I64" s="26">
        <v>636940</v>
      </c>
      <c r="J64" s="31">
        <f>Tabla2_2[[#This Row],[Saldos pendientes del contrato]]/Tabla2_2[[#This Row],[Consumo de Despacho]]</f>
        <v>8.2137054135609837</v>
      </c>
      <c r="K64" s="26">
        <v>387850</v>
      </c>
      <c r="L64" s="31">
        <f>Tabla2_2[[#This Row],[Manos del proveedor]]/Tabla2_2[[#This Row],[Consumo de Despacho]]</f>
        <v>5.0015474685992833</v>
      </c>
      <c r="M64" s="26">
        <v>0</v>
      </c>
      <c r="N64" s="31">
        <f>Tabla2_2[[#This Row],[Existencia]]/Tabla2_2[[#This Row],[Consumo de Despacho]]</f>
        <v>0</v>
      </c>
      <c r="O64" s="32">
        <v>232638</v>
      </c>
      <c r="P64" s="58">
        <f>Tabla2_2[[#This Row],[Primer Pedido calculado]]-Tabla2_2[[#This Row],[Primera Entrega (30 días calendario Síntesis Química; 45 días calendario Bio/Biot; 45 días calendario Sustancias Controladas]]</f>
        <v>77546</v>
      </c>
      <c r="Q64" s="59">
        <f t="shared" si="1"/>
        <v>26365.640000000003</v>
      </c>
      <c r="R64" s="58">
        <f>Tabla2_2[[#This Row],[Primer Pedido calculado]]-Tabla2_2[[#This Row],[Consumo de Despacho]]</f>
        <v>155092</v>
      </c>
      <c r="S64" s="59">
        <f t="shared" si="2"/>
        <v>52731.280000000006</v>
      </c>
      <c r="T64" s="58">
        <f t="shared" si="4"/>
        <v>1163190</v>
      </c>
      <c r="U64" s="59">
        <f t="shared" si="3"/>
        <v>395484.60000000003</v>
      </c>
      <c r="V6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64" s="59">
        <f>SUM(Tabla2_2[[#This Row],[Alcance (en meses)]]+Tabla2_2[[#This Row],[Alcance (en meses)2]]+Tabla2_2[[#This Row],[Alcance (en meses)3]]+Tabla2_2[[#This Row],[Alcance del Pedido 1]])</f>
        <v>16.215252882160268</v>
      </c>
      <c r="X64" s="59">
        <f>Tabla2_2[[#This Row],[Entrega Subsiguiente 2025 (30 días calendario a partir de la solicitud de pedido al proveedor)]]/Tabla2_2[[#This Row],[Consumo de Despacho]]</f>
        <v>15</v>
      </c>
      <c r="Y64" s="59">
        <f>Tabla2_2[[#This Row],[CANTIDAD
TOTAL A COTIZAR]]/Tabla2_2[[#This Row],[Consumo de Despacho]]</f>
        <v>18</v>
      </c>
      <c r="Z64" s="60" t="s">
        <v>31</v>
      </c>
      <c r="AA64" s="60" t="s">
        <v>25</v>
      </c>
      <c r="AB64" s="63" t="s">
        <v>35</v>
      </c>
      <c r="AC64" s="64" t="s">
        <v>287</v>
      </c>
      <c r="AD64" s="63"/>
      <c r="AE64" s="63"/>
      <c r="AF64" s="63"/>
      <c r="AG64" s="63"/>
      <c r="AH64" s="63"/>
    </row>
    <row r="65" spans="1:34" ht="14.5">
      <c r="A65" s="20">
        <v>57</v>
      </c>
      <c r="B65" s="21">
        <v>101057701</v>
      </c>
      <c r="C65" s="22">
        <v>10687</v>
      </c>
      <c r="D65" s="23" t="s">
        <v>101</v>
      </c>
      <c r="E65" s="24">
        <v>11155986</v>
      </c>
      <c r="F65" s="25">
        <v>0.05</v>
      </c>
      <c r="G65" s="25">
        <f t="shared" si="5"/>
        <v>557799.30000000005</v>
      </c>
      <c r="H65" s="26">
        <v>619777</v>
      </c>
      <c r="I65" s="26">
        <v>280</v>
      </c>
      <c r="J65" s="31">
        <f>Tabla2_2[[#This Row],[Saldos pendientes del contrato]]/Tabla2_2[[#This Row],[Consumo de Despacho]]</f>
        <v>4.5177539663459601E-4</v>
      </c>
      <c r="K65" s="26">
        <v>0</v>
      </c>
      <c r="L65" s="31">
        <f>Tabla2_2[[#This Row],[Manos del proveedor]]/Tabla2_2[[#This Row],[Consumo de Despacho]]</f>
        <v>0</v>
      </c>
      <c r="M65" s="26">
        <v>0</v>
      </c>
      <c r="N65" s="31">
        <f>Tabla2_2[[#This Row],[Existencia]]/Tabla2_2[[#This Row],[Consumo de Despacho]]</f>
        <v>0</v>
      </c>
      <c r="O65" s="32">
        <v>1859331</v>
      </c>
      <c r="P65" s="58">
        <f>Tabla2_2[[#This Row],[Primer Pedido calculado]]-Tabla2_2[[#This Row],[Primera Entrega (30 días calendario Síntesis Química; 45 días calendario Bio/Biot; 45 días calendario Sustancias Controladas]]</f>
        <v>619777</v>
      </c>
      <c r="Q65" s="59">
        <f t="shared" si="1"/>
        <v>30988.850000000002</v>
      </c>
      <c r="R65" s="58">
        <f>Tabla2_2[[#This Row],[Primer Pedido calculado]]-Tabla2_2[[#This Row],[Consumo de Despacho]]</f>
        <v>1239554</v>
      </c>
      <c r="S65" s="59">
        <f t="shared" si="2"/>
        <v>61977.700000000004</v>
      </c>
      <c r="T65" s="58">
        <f t="shared" si="4"/>
        <v>9296655</v>
      </c>
      <c r="U65" s="59">
        <f t="shared" si="3"/>
        <v>464832.75</v>
      </c>
      <c r="V6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65" s="59">
        <f>SUM(Tabla2_2[[#This Row],[Alcance (en meses)]]+Tabla2_2[[#This Row],[Alcance (en meses)2]]+Tabla2_2[[#This Row],[Alcance (en meses)3]]+Tabla2_2[[#This Row],[Alcance del Pedido 1]])</f>
        <v>3.0004517753966344</v>
      </c>
      <c r="X65" s="59">
        <f>Tabla2_2[[#This Row],[Entrega Subsiguiente 2025 (30 días calendario a partir de la solicitud de pedido al proveedor)]]/Tabla2_2[[#This Row],[Consumo de Despacho]]</f>
        <v>15</v>
      </c>
      <c r="Y65" s="59">
        <f>Tabla2_2[[#This Row],[CANTIDAD
TOTAL A COTIZAR]]/Tabla2_2[[#This Row],[Consumo de Despacho]]</f>
        <v>18</v>
      </c>
      <c r="Z65" s="60" t="s">
        <v>24</v>
      </c>
      <c r="AA65" s="60" t="s">
        <v>25</v>
      </c>
      <c r="AB65" s="63" t="s">
        <v>35</v>
      </c>
      <c r="AC65" s="64" t="s">
        <v>289</v>
      </c>
      <c r="AD65" s="63"/>
      <c r="AE65" s="63"/>
      <c r="AF65" s="63"/>
      <c r="AG65" s="63"/>
      <c r="AH65" s="63"/>
    </row>
    <row r="66" spans="1:34" ht="14.5">
      <c r="A66" s="20">
        <v>58</v>
      </c>
      <c r="B66" s="21">
        <v>103058101</v>
      </c>
      <c r="C66" s="22">
        <v>10703</v>
      </c>
      <c r="D66" s="23" t="s">
        <v>102</v>
      </c>
      <c r="E66" s="24">
        <v>52866</v>
      </c>
      <c r="F66" s="25">
        <v>2.82</v>
      </c>
      <c r="G66" s="25">
        <f t="shared" si="5"/>
        <v>149082.12</v>
      </c>
      <c r="H66" s="26">
        <v>2937</v>
      </c>
      <c r="I66" s="26">
        <v>0</v>
      </c>
      <c r="J66" s="31">
        <f>Tabla2_2[[#This Row],[Saldos pendientes del contrato]]/Tabla2_2[[#This Row],[Consumo de Despacho]]</f>
        <v>0</v>
      </c>
      <c r="K66" s="26">
        <v>0</v>
      </c>
      <c r="L66" s="31">
        <f>Tabla2_2[[#This Row],[Manos del proveedor]]/Tabla2_2[[#This Row],[Consumo de Despacho]]</f>
        <v>0</v>
      </c>
      <c r="M66" s="26">
        <v>0</v>
      </c>
      <c r="N66" s="31">
        <f>Tabla2_2[[#This Row],[Existencia]]/Tabla2_2[[#This Row],[Consumo de Despacho]]</f>
        <v>0</v>
      </c>
      <c r="O66" s="32">
        <v>8811</v>
      </c>
      <c r="P66" s="58">
        <f>Tabla2_2[[#This Row],[Primer Pedido calculado]]-Tabla2_2[[#This Row],[Primera Entrega (30 días calendario Síntesis Química; 45 días calendario Bio/Biot; 45 días calendario Sustancias Controladas]]</f>
        <v>2937</v>
      </c>
      <c r="Q66" s="59">
        <f t="shared" si="1"/>
        <v>8282.34</v>
      </c>
      <c r="R66" s="58">
        <f>Tabla2_2[[#This Row],[Primer Pedido calculado]]-Tabla2_2[[#This Row],[Consumo de Despacho]]</f>
        <v>5874</v>
      </c>
      <c r="S66" s="59">
        <f t="shared" si="2"/>
        <v>16564.68</v>
      </c>
      <c r="T66" s="58">
        <f t="shared" si="4"/>
        <v>44055</v>
      </c>
      <c r="U66" s="59">
        <f t="shared" si="3"/>
        <v>124235.09999999999</v>
      </c>
      <c r="V6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66" s="59">
        <f>SUM(Tabla2_2[[#This Row],[Alcance (en meses)]]+Tabla2_2[[#This Row],[Alcance (en meses)2]]+Tabla2_2[[#This Row],[Alcance (en meses)3]]+Tabla2_2[[#This Row],[Alcance del Pedido 1]])</f>
        <v>3</v>
      </c>
      <c r="X66" s="59">
        <f>Tabla2_2[[#This Row],[Entrega Subsiguiente 2025 (30 días calendario a partir de la solicitud de pedido al proveedor)]]/Tabla2_2[[#This Row],[Consumo de Despacho]]</f>
        <v>15</v>
      </c>
      <c r="Y66" s="59">
        <f>Tabla2_2[[#This Row],[CANTIDAD
TOTAL A COTIZAR]]/Tabla2_2[[#This Row],[Consumo de Despacho]]</f>
        <v>18</v>
      </c>
      <c r="Z66" s="60" t="s">
        <v>49</v>
      </c>
      <c r="AA66" s="60" t="s">
        <v>25</v>
      </c>
      <c r="AB66" s="63" t="s">
        <v>35</v>
      </c>
      <c r="AC66" s="64" t="s">
        <v>289</v>
      </c>
      <c r="AD66" s="63"/>
      <c r="AE66" s="63"/>
      <c r="AF66" s="63"/>
      <c r="AG66" s="63"/>
      <c r="AH66" s="63"/>
    </row>
    <row r="67" spans="1:34" ht="26">
      <c r="A67" s="20">
        <v>59</v>
      </c>
      <c r="B67" s="21">
        <v>102042601</v>
      </c>
      <c r="C67" s="22">
        <v>10345</v>
      </c>
      <c r="D67" s="23" t="s">
        <v>103</v>
      </c>
      <c r="E67" s="24">
        <v>5058</v>
      </c>
      <c r="F67" s="25">
        <v>6.77</v>
      </c>
      <c r="G67" s="25">
        <f t="shared" si="5"/>
        <v>34242.659999999996</v>
      </c>
      <c r="H67" s="26">
        <v>281</v>
      </c>
      <c r="I67" s="26">
        <v>2062</v>
      </c>
      <c r="J67" s="31">
        <f>Tabla2_2[[#This Row],[Saldos pendientes del contrato]]/Tabla2_2[[#This Row],[Consumo de Despacho]]</f>
        <v>7.3380782918149468</v>
      </c>
      <c r="K67" s="26">
        <v>0</v>
      </c>
      <c r="L67" s="31">
        <f>Tabla2_2[[#This Row],[Manos del proveedor]]/Tabla2_2[[#This Row],[Consumo de Despacho]]</f>
        <v>0</v>
      </c>
      <c r="M67" s="26">
        <v>1972</v>
      </c>
      <c r="N67" s="31">
        <f>Tabla2_2[[#This Row],[Existencia]]/Tabla2_2[[#This Row],[Consumo de Despacho]]</f>
        <v>7.0177935943060499</v>
      </c>
      <c r="O67" s="32">
        <v>300</v>
      </c>
      <c r="P67" s="58">
        <f>Tabla2_2[[#This Row],[Primer Pedido calculado]]-Tabla2_2[[#This Row],[Primera Entrega (30 días calendario Síntesis Química; 45 días calendario Bio/Biot; 45 días calendario Sustancias Controladas]]</f>
        <v>300</v>
      </c>
      <c r="Q67" s="58">
        <f t="shared" si="1"/>
        <v>2030.9999999999998</v>
      </c>
      <c r="R67" s="58">
        <v>0</v>
      </c>
      <c r="S67" s="59">
        <f t="shared" si="2"/>
        <v>0</v>
      </c>
      <c r="T67" s="58">
        <f t="shared" si="4"/>
        <v>4758</v>
      </c>
      <c r="U67" s="59">
        <f t="shared" si="3"/>
        <v>32211.659999999996</v>
      </c>
      <c r="V6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1.0676156583629892</v>
      </c>
      <c r="W67" s="59">
        <f>SUM(Tabla2_2[[#This Row],[Alcance (en meses)]]+Tabla2_2[[#This Row],[Alcance (en meses)2]]+Tabla2_2[[#This Row],[Alcance (en meses)3]]+Tabla2_2[[#This Row],[Alcance del Pedido 1]])</f>
        <v>15.423487544483987</v>
      </c>
      <c r="X67" s="59">
        <f>Tabla2_2[[#This Row],[Entrega Subsiguiente 2025 (30 días calendario a partir de la solicitud de pedido al proveedor)]]/Tabla2_2[[#This Row],[Consumo de Despacho]]</f>
        <v>16.932384341637011</v>
      </c>
      <c r="Y67" s="59">
        <f>Tabla2_2[[#This Row],[CANTIDAD
TOTAL A COTIZAR]]/Tabla2_2[[#This Row],[Consumo de Despacho]]</f>
        <v>18</v>
      </c>
      <c r="Z67" s="60" t="s">
        <v>34</v>
      </c>
      <c r="AA67" s="60" t="s">
        <v>25</v>
      </c>
      <c r="AB67" s="63" t="s">
        <v>44</v>
      </c>
      <c r="AC67" s="64" t="s">
        <v>289</v>
      </c>
      <c r="AD67" s="63"/>
      <c r="AE67" s="63"/>
      <c r="AF67" s="63"/>
      <c r="AG67" s="63"/>
      <c r="AH67" s="63"/>
    </row>
    <row r="68" spans="1:34" ht="26">
      <c r="A68" s="20">
        <v>60</v>
      </c>
      <c r="B68" s="21">
        <v>101000301</v>
      </c>
      <c r="C68" s="22">
        <v>108705</v>
      </c>
      <c r="D68" s="23" t="s">
        <v>104</v>
      </c>
      <c r="E68" s="24">
        <v>49500</v>
      </c>
      <c r="F68" s="25">
        <v>7.17</v>
      </c>
      <c r="G68" s="25">
        <f t="shared" si="5"/>
        <v>354915</v>
      </c>
      <c r="H68" s="26">
        <v>3330</v>
      </c>
      <c r="I68" s="26">
        <v>0</v>
      </c>
      <c r="J68" s="31">
        <f>Tabla2_2[[#This Row],[Saldos pendientes del contrato]]/Tabla2_2[[#This Row],[Consumo de Despacho]]</f>
        <v>0</v>
      </c>
      <c r="K68" s="26">
        <v>0</v>
      </c>
      <c r="L68" s="31">
        <f>Tabla2_2[[#This Row],[Manos del proveedor]]/Tabla2_2[[#This Row],[Consumo de Despacho]]</f>
        <v>0</v>
      </c>
      <c r="M68" s="26">
        <v>0</v>
      </c>
      <c r="N68" s="31">
        <f>Tabla2_2[[#This Row],[Existencia]]/Tabla2_2[[#This Row],[Consumo de Despacho]]</f>
        <v>0</v>
      </c>
      <c r="O68" s="32">
        <v>9990</v>
      </c>
      <c r="P68" s="58">
        <f>Tabla2_2[[#This Row],[Primer Pedido calculado]]-Tabla2_2[[#This Row],[Primera Entrega (30 días calendario Síntesis Química; 45 días calendario Bio/Biot; 45 días calendario Sustancias Controladas]]</f>
        <v>3330</v>
      </c>
      <c r="Q68" s="59">
        <f t="shared" si="1"/>
        <v>23876.1</v>
      </c>
      <c r="R68" s="58">
        <f>Tabla2_2[[#This Row],[Primer Pedido calculado]]-Tabla2_2[[#This Row],[Consumo de Despacho]]</f>
        <v>6660</v>
      </c>
      <c r="S68" s="59">
        <f t="shared" si="2"/>
        <v>47752.2</v>
      </c>
      <c r="T68" s="58">
        <f t="shared" si="4"/>
        <v>39510</v>
      </c>
      <c r="U68" s="59">
        <f t="shared" si="3"/>
        <v>283286.7</v>
      </c>
      <c r="V6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68" s="59">
        <f>SUM(Tabla2_2[[#This Row],[Alcance (en meses)]]+Tabla2_2[[#This Row],[Alcance (en meses)2]]+Tabla2_2[[#This Row],[Alcance (en meses)3]]+Tabla2_2[[#This Row],[Alcance del Pedido 1]])</f>
        <v>3</v>
      </c>
      <c r="X68" s="59">
        <f>Tabla2_2[[#This Row],[Entrega Subsiguiente 2025 (30 días calendario a partir de la solicitud de pedido al proveedor)]]/Tabla2_2[[#This Row],[Consumo de Despacho]]</f>
        <v>11.864864864864865</v>
      </c>
      <c r="Y68" s="59">
        <f>Tabla2_2[[#This Row],[CANTIDAD
TOTAL A COTIZAR]]/Tabla2_2[[#This Row],[Consumo de Despacho]]</f>
        <v>14.864864864864865</v>
      </c>
      <c r="Z68" s="60" t="s">
        <v>67</v>
      </c>
      <c r="AA68" s="60" t="s">
        <v>55</v>
      </c>
      <c r="AB68" s="63" t="s">
        <v>35</v>
      </c>
      <c r="AC68" s="64" t="s">
        <v>289</v>
      </c>
      <c r="AD68" s="63"/>
      <c r="AE68" s="63"/>
      <c r="AF68" s="63"/>
      <c r="AG68" s="63"/>
      <c r="AH68" s="63"/>
    </row>
    <row r="69" spans="1:34" ht="14.5">
      <c r="A69" s="20">
        <v>61</v>
      </c>
      <c r="B69" s="21">
        <v>101096101</v>
      </c>
      <c r="C69" s="22">
        <v>12332</v>
      </c>
      <c r="D69" s="23" t="s">
        <v>105</v>
      </c>
      <c r="E69" s="24">
        <v>10566</v>
      </c>
      <c r="F69" s="25">
        <v>13.5</v>
      </c>
      <c r="G69" s="25">
        <f t="shared" si="5"/>
        <v>142641</v>
      </c>
      <c r="H69" s="26">
        <v>587</v>
      </c>
      <c r="I69" s="26">
        <v>0</v>
      </c>
      <c r="J69" s="31">
        <f>Tabla2_2[[#This Row],[Saldos pendientes del contrato]]/Tabla2_2[[#This Row],[Consumo de Despacho]]</f>
        <v>0</v>
      </c>
      <c r="K69" s="26">
        <v>0</v>
      </c>
      <c r="L69" s="31">
        <f>Tabla2_2[[#This Row],[Manos del proveedor]]/Tabla2_2[[#This Row],[Consumo de Despacho]]</f>
        <v>0</v>
      </c>
      <c r="M69" s="26">
        <v>0</v>
      </c>
      <c r="N69" s="31">
        <f>Tabla2_2[[#This Row],[Existencia]]/Tabla2_2[[#This Row],[Consumo de Despacho]]</f>
        <v>0</v>
      </c>
      <c r="O69" s="32">
        <v>1761</v>
      </c>
      <c r="P69" s="58">
        <f>Tabla2_2[[#This Row],[Primer Pedido calculado]]-Tabla2_2[[#This Row],[Primera Entrega (30 días calendario Síntesis Química; 45 días calendario Bio/Biot; 45 días calendario Sustancias Controladas]]</f>
        <v>1761</v>
      </c>
      <c r="Q69" s="59">
        <f t="shared" si="1"/>
        <v>23773.5</v>
      </c>
      <c r="R69" s="58">
        <v>0</v>
      </c>
      <c r="S69" s="59">
        <f t="shared" si="2"/>
        <v>0</v>
      </c>
      <c r="T69" s="58">
        <f t="shared" si="4"/>
        <v>8805</v>
      </c>
      <c r="U69" s="59">
        <f t="shared" si="3"/>
        <v>118867.5</v>
      </c>
      <c r="V6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69" s="59">
        <f>SUM(Tabla2_2[[#This Row],[Alcance (en meses)]]+Tabla2_2[[#This Row],[Alcance (en meses)2]]+Tabla2_2[[#This Row],[Alcance (en meses)3]]+Tabla2_2[[#This Row],[Alcance del Pedido 1]])</f>
        <v>3</v>
      </c>
      <c r="X69" s="59">
        <f>Tabla2_2[[#This Row],[Entrega Subsiguiente 2025 (30 días calendario a partir de la solicitud de pedido al proveedor)]]/Tabla2_2[[#This Row],[Consumo de Despacho]]</f>
        <v>15</v>
      </c>
      <c r="Y69" s="59">
        <f>Tabla2_2[[#This Row],[CANTIDAD
TOTAL A COTIZAR]]/Tabla2_2[[#This Row],[Consumo de Despacho]]</f>
        <v>18</v>
      </c>
      <c r="Z69" s="60" t="s">
        <v>31</v>
      </c>
      <c r="AA69" s="60" t="s">
        <v>25</v>
      </c>
      <c r="AB69" s="63" t="s">
        <v>35</v>
      </c>
      <c r="AC69" s="64" t="s">
        <v>289</v>
      </c>
      <c r="AD69" s="63"/>
      <c r="AE69" s="63"/>
      <c r="AF69" s="63"/>
      <c r="AG69" s="63"/>
      <c r="AH69" s="63"/>
    </row>
    <row r="70" spans="1:34" ht="26">
      <c r="A70" s="20">
        <v>62</v>
      </c>
      <c r="B70" s="21">
        <v>101095701</v>
      </c>
      <c r="C70" s="22">
        <v>101323</v>
      </c>
      <c r="D70" s="28" t="s">
        <v>106</v>
      </c>
      <c r="E70" s="24">
        <v>2322</v>
      </c>
      <c r="F70" s="25">
        <v>12.08</v>
      </c>
      <c r="G70" s="25">
        <f t="shared" si="5"/>
        <v>28049.759999999998</v>
      </c>
      <c r="H70" s="26">
        <v>129</v>
      </c>
      <c r="I70" s="26">
        <v>0</v>
      </c>
      <c r="J70" s="31">
        <f>Tabla2_2[[#This Row],[Saldos pendientes del contrato]]/Tabla2_2[[#This Row],[Consumo de Despacho]]</f>
        <v>0</v>
      </c>
      <c r="K70" s="26">
        <v>0</v>
      </c>
      <c r="L70" s="31">
        <f>Tabla2_2[[#This Row],[Manos del proveedor]]/Tabla2_2[[#This Row],[Consumo de Despacho]]</f>
        <v>0</v>
      </c>
      <c r="M70" s="26">
        <v>644</v>
      </c>
      <c r="N70" s="31">
        <f>Tabla2_2[[#This Row],[Existencia]]/Tabla2_2[[#This Row],[Consumo de Despacho]]</f>
        <v>4.9922480620155039</v>
      </c>
      <c r="O70" s="32">
        <v>387</v>
      </c>
      <c r="P70" s="58">
        <f>Tabla2_2[[#This Row],[Primer Pedido calculado]]-Tabla2_2[[#This Row],[Primera Entrega (30 días calendario Síntesis Química; 45 días calendario Bio/Biot; 45 días calendario Sustancias Controladas]]</f>
        <v>387</v>
      </c>
      <c r="Q70" s="58">
        <f t="shared" si="1"/>
        <v>4674.96</v>
      </c>
      <c r="R70" s="58">
        <v>0</v>
      </c>
      <c r="S70" s="59">
        <f t="shared" si="2"/>
        <v>0</v>
      </c>
      <c r="T70" s="58">
        <f t="shared" si="4"/>
        <v>1935</v>
      </c>
      <c r="U70" s="59">
        <f t="shared" si="3"/>
        <v>23374.799999999999</v>
      </c>
      <c r="V7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70" s="59">
        <f>SUM(Tabla2_2[[#This Row],[Alcance (en meses)]]+Tabla2_2[[#This Row],[Alcance (en meses)2]]+Tabla2_2[[#This Row],[Alcance (en meses)3]]+Tabla2_2[[#This Row],[Alcance del Pedido 1]])</f>
        <v>7.9922480620155039</v>
      </c>
      <c r="X70" s="59">
        <f>Tabla2_2[[#This Row],[Entrega Subsiguiente 2025 (30 días calendario a partir de la solicitud de pedido al proveedor)]]/Tabla2_2[[#This Row],[Consumo de Despacho]]</f>
        <v>15</v>
      </c>
      <c r="Y70" s="59">
        <f>Tabla2_2[[#This Row],[CANTIDAD
TOTAL A COTIZAR]]/Tabla2_2[[#This Row],[Consumo de Despacho]]</f>
        <v>18</v>
      </c>
      <c r="Z70" s="60" t="s">
        <v>67</v>
      </c>
      <c r="AA70" s="60" t="s">
        <v>81</v>
      </c>
      <c r="AB70" s="63" t="s">
        <v>32</v>
      </c>
      <c r="AC70" s="64" t="s">
        <v>289</v>
      </c>
      <c r="AD70" s="63"/>
      <c r="AE70" s="63"/>
      <c r="AF70" s="63"/>
      <c r="AG70" s="63"/>
      <c r="AH70" s="63"/>
    </row>
    <row r="71" spans="1:34" ht="26">
      <c r="A71" s="20">
        <v>63</v>
      </c>
      <c r="B71" s="21">
        <v>101095801</v>
      </c>
      <c r="C71" s="22">
        <v>101324</v>
      </c>
      <c r="D71" s="28" t="s">
        <v>107</v>
      </c>
      <c r="E71" s="24">
        <v>54432</v>
      </c>
      <c r="F71" s="25">
        <v>6.29</v>
      </c>
      <c r="G71" s="25">
        <f t="shared" si="5"/>
        <v>342377.28</v>
      </c>
      <c r="H71" s="26">
        <v>3024</v>
      </c>
      <c r="I71" s="26">
        <v>19326</v>
      </c>
      <c r="J71" s="31">
        <f>Tabla2_2[[#This Row],[Saldos pendientes del contrato]]/Tabla2_2[[#This Row],[Consumo de Despacho]]</f>
        <v>6.3908730158730158</v>
      </c>
      <c r="K71" s="26">
        <v>2250</v>
      </c>
      <c r="L71" s="31">
        <f>Tabla2_2[[#This Row],[Manos del proveedor]]/Tabla2_2[[#This Row],[Consumo de Despacho]]</f>
        <v>0.74404761904761907</v>
      </c>
      <c r="M71" s="26">
        <v>1000</v>
      </c>
      <c r="N71" s="31">
        <f>Tabla2_2[[#This Row],[Existencia]]/Tabla2_2[[#This Row],[Consumo de Despacho]]</f>
        <v>0.3306878306878307</v>
      </c>
      <c r="O71" s="32">
        <v>3024</v>
      </c>
      <c r="P71" s="58">
        <f>Tabla2_2[[#This Row],[Primer Pedido calculado]]-Tabla2_2[[#This Row],[Primera Entrega (30 días calendario Síntesis Química; 45 días calendario Bio/Biot; 45 días calendario Sustancias Controladas]]</f>
        <v>0</v>
      </c>
      <c r="Q71" s="59">
        <f t="shared" si="1"/>
        <v>0</v>
      </c>
      <c r="R71" s="58">
        <v>3024</v>
      </c>
      <c r="S71" s="59">
        <f t="shared" si="2"/>
        <v>19020.96</v>
      </c>
      <c r="T71" s="58">
        <f t="shared" si="4"/>
        <v>51408</v>
      </c>
      <c r="U71" s="59">
        <f t="shared" si="3"/>
        <v>323356.32</v>
      </c>
      <c r="V7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71" s="59">
        <f>SUM(Tabla2_2[[#This Row],[Alcance (en meses)]]+Tabla2_2[[#This Row],[Alcance (en meses)2]]+Tabla2_2[[#This Row],[Alcance (en meses)3]]+Tabla2_2[[#This Row],[Alcance del Pedido 1]])</f>
        <v>8.4656084656084651</v>
      </c>
      <c r="X71" s="59">
        <f>Tabla2_2[[#This Row],[Entrega Subsiguiente 2025 (30 días calendario a partir de la solicitud de pedido al proveedor)]]/Tabla2_2[[#This Row],[Consumo de Despacho]]</f>
        <v>17</v>
      </c>
      <c r="Y71" s="59">
        <f>Tabla2_2[[#This Row],[CANTIDAD
TOTAL A COTIZAR]]/Tabla2_2[[#This Row],[Consumo de Despacho]]</f>
        <v>18</v>
      </c>
      <c r="Z71" s="60" t="s">
        <v>67</v>
      </c>
      <c r="AA71" s="60" t="s">
        <v>81</v>
      </c>
      <c r="AB71" s="63" t="s">
        <v>29</v>
      </c>
      <c r="AC71" s="64" t="s">
        <v>289</v>
      </c>
      <c r="AD71" s="63"/>
      <c r="AE71" s="63"/>
      <c r="AF71" s="63"/>
      <c r="AG71" s="63"/>
      <c r="AH71" s="63"/>
    </row>
    <row r="72" spans="1:34" ht="26">
      <c r="A72" s="20">
        <v>64</v>
      </c>
      <c r="B72" s="21">
        <v>103051001</v>
      </c>
      <c r="C72" s="22">
        <v>10367</v>
      </c>
      <c r="D72" s="23" t="s">
        <v>312</v>
      </c>
      <c r="E72" s="24">
        <v>5040</v>
      </c>
      <c r="F72" s="25">
        <v>58.56</v>
      </c>
      <c r="G72" s="25">
        <f t="shared" si="5"/>
        <v>295142.40000000002</v>
      </c>
      <c r="H72" s="26">
        <v>280</v>
      </c>
      <c r="I72" s="26">
        <v>1582</v>
      </c>
      <c r="J72" s="31">
        <f>Tabla2_2[[#This Row],[Saldos pendientes del contrato]]/Tabla2_2[[#This Row],[Consumo de Despacho]]</f>
        <v>5.65</v>
      </c>
      <c r="K72" s="26">
        <v>0</v>
      </c>
      <c r="L72" s="31">
        <f>Tabla2_2[[#This Row],[Manos del proveedor]]/Tabla2_2[[#This Row],[Consumo de Despacho]]</f>
        <v>0</v>
      </c>
      <c r="M72" s="26">
        <v>790</v>
      </c>
      <c r="N72" s="31">
        <f>Tabla2_2[[#This Row],[Existencia]]/Tabla2_2[[#This Row],[Consumo de Despacho]]</f>
        <v>2.8214285714285716</v>
      </c>
      <c r="O72" s="32">
        <v>300</v>
      </c>
      <c r="P72" s="58">
        <f>Tabla2_2[[#This Row],[Primer Pedido calculado]]-Tabla2_2[[#This Row],[Primera Entrega (30 días calendario Síntesis Química; 45 días calendario Bio/Biot; 45 días calendario Sustancias Controladas]]</f>
        <v>300</v>
      </c>
      <c r="Q72" s="58">
        <f t="shared" si="1"/>
        <v>17568</v>
      </c>
      <c r="R72" s="58">
        <v>0</v>
      </c>
      <c r="S72" s="59">
        <f t="shared" si="2"/>
        <v>0</v>
      </c>
      <c r="T72" s="58">
        <f t="shared" si="4"/>
        <v>4740</v>
      </c>
      <c r="U72" s="59">
        <f t="shared" si="3"/>
        <v>277574.40000000002</v>
      </c>
      <c r="V7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1.0714285714285714</v>
      </c>
      <c r="W72" s="59">
        <f>SUM(Tabla2_2[[#This Row],[Alcance (en meses)]]+Tabla2_2[[#This Row],[Alcance (en meses)2]]+Tabla2_2[[#This Row],[Alcance (en meses)3]]+Tabla2_2[[#This Row],[Alcance del Pedido 1]])</f>
        <v>9.5428571428571427</v>
      </c>
      <c r="X72" s="59">
        <f>Tabla2_2[[#This Row],[Entrega Subsiguiente 2025 (30 días calendario a partir de la solicitud de pedido al proveedor)]]/Tabla2_2[[#This Row],[Consumo de Despacho]]</f>
        <v>16.928571428571427</v>
      </c>
      <c r="Y72" s="59">
        <f>Tabla2_2[[#This Row],[CANTIDAD
TOTAL A COTIZAR]]/Tabla2_2[[#This Row],[Consumo de Despacho]]</f>
        <v>18</v>
      </c>
      <c r="Z72" s="60" t="s">
        <v>49</v>
      </c>
      <c r="AA72" s="60" t="s">
        <v>25</v>
      </c>
      <c r="AB72" s="63" t="s">
        <v>26</v>
      </c>
      <c r="AC72" s="64" t="s">
        <v>289</v>
      </c>
      <c r="AD72" s="63"/>
      <c r="AE72" s="63"/>
      <c r="AF72" s="63"/>
      <c r="AG72" s="63"/>
      <c r="AH72" s="63"/>
    </row>
    <row r="73" spans="1:34" ht="26">
      <c r="A73" s="20">
        <v>65</v>
      </c>
      <c r="B73" s="21">
        <v>102005302</v>
      </c>
      <c r="C73" s="22">
        <v>10204</v>
      </c>
      <c r="D73" s="23" t="s">
        <v>313</v>
      </c>
      <c r="E73" s="24">
        <v>204696</v>
      </c>
      <c r="F73" s="25">
        <v>0.36</v>
      </c>
      <c r="G73" s="25">
        <f t="shared" si="5"/>
        <v>73690.559999999998</v>
      </c>
      <c r="H73" s="26">
        <v>11372</v>
      </c>
      <c r="I73" s="26">
        <v>110088</v>
      </c>
      <c r="J73" s="31">
        <f>Tabla2_2[[#This Row],[Saldos pendientes del contrato]]/Tabla2_2[[#This Row],[Consumo de Despacho]]</f>
        <v>9.6806190643686243</v>
      </c>
      <c r="K73" s="26">
        <v>0</v>
      </c>
      <c r="L73" s="31">
        <f>Tabla2_2[[#This Row],[Manos del proveedor]]/Tabla2_2[[#This Row],[Consumo de Despacho]]</f>
        <v>0</v>
      </c>
      <c r="M73" s="26">
        <v>53373</v>
      </c>
      <c r="N73" s="31">
        <f>Tabla2_2[[#This Row],[Existencia]]/Tabla2_2[[#This Row],[Consumo de Despacho]]</f>
        <v>4.6933696799155822</v>
      </c>
      <c r="O73" s="32">
        <v>5600</v>
      </c>
      <c r="P73" s="58">
        <f>Tabla2_2[[#This Row],[Primer Pedido calculado]]-Tabla2_2[[#This Row],[Primera Entrega (30 días calendario Síntesis Química; 45 días calendario Bio/Biot; 45 días calendario Sustancias Controladas]]</f>
        <v>0</v>
      </c>
      <c r="Q73" s="58">
        <f t="shared" ref="Q73:Q136" si="6">+P73*F73</f>
        <v>0</v>
      </c>
      <c r="R73" s="58">
        <v>5600</v>
      </c>
      <c r="S73" s="59">
        <f t="shared" ref="S73:S136" si="7">+R73*F73</f>
        <v>2016</v>
      </c>
      <c r="T73" s="58">
        <f t="shared" si="4"/>
        <v>199096</v>
      </c>
      <c r="U73" s="59">
        <f t="shared" ref="U73:U136" si="8">+T73*F73</f>
        <v>71674.559999999998</v>
      </c>
      <c r="V7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0.49243756595145971</v>
      </c>
      <c r="W73" s="59">
        <f>SUM(Tabla2_2[[#This Row],[Alcance (en meses)]]+Tabla2_2[[#This Row],[Alcance (en meses)2]]+Tabla2_2[[#This Row],[Alcance (en meses)3]]+Tabla2_2[[#This Row],[Alcance del Pedido 1]])</f>
        <v>14.866426310235667</v>
      </c>
      <c r="X73" s="59">
        <f>Tabla2_2[[#This Row],[Entrega Subsiguiente 2025 (30 días calendario a partir de la solicitud de pedido al proveedor)]]/Tabla2_2[[#This Row],[Consumo de Despacho]]</f>
        <v>17.507562434048541</v>
      </c>
      <c r="Y73" s="59">
        <f>Tabla2_2[[#This Row],[CANTIDAD
TOTAL A COTIZAR]]/Tabla2_2[[#This Row],[Consumo de Despacho]]</f>
        <v>18</v>
      </c>
      <c r="Z73" s="60" t="s">
        <v>34</v>
      </c>
      <c r="AA73" s="60" t="s">
        <v>25</v>
      </c>
      <c r="AB73" s="63" t="s">
        <v>32</v>
      </c>
      <c r="AC73" s="64" t="s">
        <v>289</v>
      </c>
      <c r="AD73" s="63"/>
      <c r="AE73" s="63"/>
      <c r="AF73" s="63"/>
      <c r="AG73" s="63"/>
      <c r="AH73" s="63"/>
    </row>
    <row r="74" spans="1:34" ht="52">
      <c r="A74" s="20">
        <v>66</v>
      </c>
      <c r="B74" s="21">
        <v>102005001</v>
      </c>
      <c r="C74" s="22">
        <v>10271</v>
      </c>
      <c r="D74" s="23" t="s">
        <v>314</v>
      </c>
      <c r="E74" s="24">
        <v>44244</v>
      </c>
      <c r="F74" s="25">
        <v>0.39</v>
      </c>
      <c r="G74" s="25">
        <f t="shared" si="5"/>
        <v>17255.16</v>
      </c>
      <c r="H74" s="26">
        <v>2458</v>
      </c>
      <c r="I74" s="26">
        <v>22877</v>
      </c>
      <c r="J74" s="31">
        <f>Tabla2_2[[#This Row],[Saldos pendientes del contrato]]/Tabla2_2[[#This Row],[Consumo de Despacho]]</f>
        <v>9.3071602929210737</v>
      </c>
      <c r="K74" s="26">
        <v>0</v>
      </c>
      <c r="L74" s="31">
        <f>Tabla2_2[[#This Row],[Manos del proveedor]]/Tabla2_2[[#This Row],[Consumo de Despacho]]</f>
        <v>0</v>
      </c>
      <c r="M74" s="26">
        <v>7172</v>
      </c>
      <c r="N74" s="31">
        <f>Tabla2_2[[#This Row],[Existencia]]/Tabla2_2[[#This Row],[Consumo de Despacho]]</f>
        <v>2.9178193653376727</v>
      </c>
      <c r="O74" s="32">
        <v>2400</v>
      </c>
      <c r="P74" s="58">
        <f>Tabla2_2[[#This Row],[Primer Pedido calculado]]-Tabla2_2[[#This Row],[Primera Entrega (30 días calendario Síntesis Química; 45 días calendario Bio/Biot; 45 días calendario Sustancias Controladas]]</f>
        <v>2400</v>
      </c>
      <c r="Q74" s="58">
        <f t="shared" si="6"/>
        <v>936</v>
      </c>
      <c r="R74" s="58">
        <v>0</v>
      </c>
      <c r="S74" s="59">
        <f t="shared" si="7"/>
        <v>0</v>
      </c>
      <c r="T74" s="58">
        <f t="shared" ref="T74:T137" si="9">+E74-O74</f>
        <v>41844</v>
      </c>
      <c r="U74" s="59">
        <f t="shared" si="8"/>
        <v>16319.16</v>
      </c>
      <c r="V7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0.97640358014646056</v>
      </c>
      <c r="W74" s="59">
        <f>SUM(Tabla2_2[[#This Row],[Alcance (en meses)]]+Tabla2_2[[#This Row],[Alcance (en meses)2]]+Tabla2_2[[#This Row],[Alcance (en meses)3]]+Tabla2_2[[#This Row],[Alcance del Pedido 1]])</f>
        <v>13.201383238405207</v>
      </c>
      <c r="X74" s="59">
        <f>Tabla2_2[[#This Row],[Entrega Subsiguiente 2025 (30 días calendario a partir de la solicitud de pedido al proveedor)]]/Tabla2_2[[#This Row],[Consumo de Despacho]]</f>
        <v>17.02359641985354</v>
      </c>
      <c r="Y74" s="59">
        <f>Tabla2_2[[#This Row],[CANTIDAD
TOTAL A COTIZAR]]/Tabla2_2[[#This Row],[Consumo de Despacho]]</f>
        <v>18</v>
      </c>
      <c r="Z74" s="60" t="s">
        <v>34</v>
      </c>
      <c r="AA74" s="60" t="s">
        <v>25</v>
      </c>
      <c r="AB74" s="63" t="s">
        <v>26</v>
      </c>
      <c r="AC74" s="64" t="s">
        <v>289</v>
      </c>
      <c r="AD74" s="63"/>
      <c r="AE74" s="63"/>
      <c r="AF74" s="63"/>
      <c r="AG74" s="63"/>
      <c r="AH74" s="63"/>
    </row>
    <row r="75" spans="1:34" ht="78">
      <c r="A75" s="20">
        <v>67</v>
      </c>
      <c r="B75" s="21">
        <v>102080201</v>
      </c>
      <c r="C75" s="22">
        <v>10274</v>
      </c>
      <c r="D75" s="23" t="s">
        <v>111</v>
      </c>
      <c r="E75" s="24">
        <v>29880</v>
      </c>
      <c r="F75" s="25">
        <v>0.75</v>
      </c>
      <c r="G75" s="25">
        <f t="shared" si="5"/>
        <v>22410</v>
      </c>
      <c r="H75" s="26">
        <v>1660</v>
      </c>
      <c r="I75" s="26">
        <v>13709</v>
      </c>
      <c r="J75" s="31">
        <f>Tabla2_2[[#This Row],[Saldos pendientes del contrato]]/Tabla2_2[[#This Row],[Consumo de Despacho]]</f>
        <v>8.258433734939759</v>
      </c>
      <c r="K75" s="26">
        <v>0</v>
      </c>
      <c r="L75" s="31">
        <f>Tabla2_2[[#This Row],[Manos del proveedor]]/Tabla2_2[[#This Row],[Consumo de Despacho]]</f>
        <v>0</v>
      </c>
      <c r="M75" s="26">
        <v>8795</v>
      </c>
      <c r="N75" s="31">
        <f>Tabla2_2[[#This Row],[Existencia]]/Tabla2_2[[#This Row],[Consumo de Despacho]]</f>
        <v>5.2981927710843371</v>
      </c>
      <c r="O75" s="32">
        <v>1660</v>
      </c>
      <c r="P75" s="58">
        <f>Tabla2_2[[#This Row],[Primer Pedido calculado]]-Tabla2_2[[#This Row],[Primera Entrega (30 días calendario Síntesis Química; 45 días calendario Bio/Biot; 45 días calendario Sustancias Controladas]]</f>
        <v>1660</v>
      </c>
      <c r="Q75" s="58">
        <f t="shared" si="6"/>
        <v>1245</v>
      </c>
      <c r="R75" s="58">
        <f>Tabla2_2[[#This Row],[Primer Pedido calculado]]-Tabla2_2[[#This Row],[Consumo de Despacho]]</f>
        <v>0</v>
      </c>
      <c r="S75" s="59">
        <f t="shared" si="7"/>
        <v>0</v>
      </c>
      <c r="T75" s="58">
        <f t="shared" si="9"/>
        <v>28220</v>
      </c>
      <c r="U75" s="59">
        <f t="shared" si="8"/>
        <v>21165</v>
      </c>
      <c r="V7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75" s="59">
        <f>SUM(Tabla2_2[[#This Row],[Alcance (en meses)]]+Tabla2_2[[#This Row],[Alcance (en meses)2]]+Tabla2_2[[#This Row],[Alcance (en meses)3]]+Tabla2_2[[#This Row],[Alcance del Pedido 1]])</f>
        <v>14.556626506024095</v>
      </c>
      <c r="X75" s="59">
        <f>Tabla2_2[[#This Row],[Entrega Subsiguiente 2025 (30 días calendario a partir de la solicitud de pedido al proveedor)]]/Tabla2_2[[#This Row],[Consumo de Despacho]]</f>
        <v>17</v>
      </c>
      <c r="Y75" s="59">
        <f>Tabla2_2[[#This Row],[CANTIDAD
TOTAL A COTIZAR]]/Tabla2_2[[#This Row],[Consumo de Despacho]]</f>
        <v>18</v>
      </c>
      <c r="Z75" s="60" t="s">
        <v>37</v>
      </c>
      <c r="AA75" s="60" t="s">
        <v>25</v>
      </c>
      <c r="AB75" s="63" t="s">
        <v>58</v>
      </c>
      <c r="AC75" s="64" t="s">
        <v>289</v>
      </c>
      <c r="AD75" s="63"/>
      <c r="AE75" s="63"/>
      <c r="AF75" s="63"/>
      <c r="AG75" s="63"/>
      <c r="AH75" s="63"/>
    </row>
    <row r="76" spans="1:34" ht="65">
      <c r="A76" s="20">
        <v>68</v>
      </c>
      <c r="B76" s="21">
        <v>102004601</v>
      </c>
      <c r="C76" s="22">
        <v>10272</v>
      </c>
      <c r="D76" s="23" t="s">
        <v>112</v>
      </c>
      <c r="E76" s="24">
        <v>163782</v>
      </c>
      <c r="F76" s="25">
        <v>0.56999999999999995</v>
      </c>
      <c r="G76" s="25">
        <f t="shared" si="5"/>
        <v>93355.739999999991</v>
      </c>
      <c r="H76" s="26">
        <v>9099</v>
      </c>
      <c r="I76" s="26">
        <v>0</v>
      </c>
      <c r="J76" s="31">
        <f>Tabla2_2[[#This Row],[Saldos pendientes del contrato]]/Tabla2_2[[#This Row],[Consumo de Despacho]]</f>
        <v>0</v>
      </c>
      <c r="K76" s="26">
        <v>8431</v>
      </c>
      <c r="L76" s="31">
        <f>Tabla2_2[[#This Row],[Manos del proveedor]]/Tabla2_2[[#This Row],[Consumo de Despacho]]</f>
        <v>0.92658533904824703</v>
      </c>
      <c r="M76" s="26">
        <v>12774</v>
      </c>
      <c r="N76" s="31">
        <f>Tabla2_2[[#This Row],[Existencia]]/Tabla2_2[[#This Row],[Consumo de Despacho]]</f>
        <v>1.4038905374216948</v>
      </c>
      <c r="O76" s="32">
        <v>27297</v>
      </c>
      <c r="P76" s="58">
        <f>Tabla2_2[[#This Row],[Primer Pedido calculado]]-Tabla2_2[[#This Row],[Primera Entrega (30 días calendario Síntesis Química; 45 días calendario Bio/Biot; 45 días calendario Sustancias Controladas]]</f>
        <v>9099</v>
      </c>
      <c r="Q76" s="59">
        <f t="shared" si="6"/>
        <v>5186.4299999999994</v>
      </c>
      <c r="R76" s="58">
        <f>Tabla2_2[[#This Row],[Primer Pedido calculado]]-Tabla2_2[[#This Row],[Consumo de Despacho]]</f>
        <v>18198</v>
      </c>
      <c r="S76" s="59">
        <f t="shared" si="7"/>
        <v>10372.859999999999</v>
      </c>
      <c r="T76" s="58">
        <f t="shared" si="9"/>
        <v>136485</v>
      </c>
      <c r="U76" s="59">
        <f t="shared" si="8"/>
        <v>77796.45</v>
      </c>
      <c r="V7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76" s="59">
        <f>SUM(Tabla2_2[[#This Row],[Alcance (en meses)]]+Tabla2_2[[#This Row],[Alcance (en meses)2]]+Tabla2_2[[#This Row],[Alcance (en meses)3]]+Tabla2_2[[#This Row],[Alcance del Pedido 1]])</f>
        <v>5.3304758764699418</v>
      </c>
      <c r="X76" s="59">
        <f>Tabla2_2[[#This Row],[Entrega Subsiguiente 2025 (30 días calendario a partir de la solicitud de pedido al proveedor)]]/Tabla2_2[[#This Row],[Consumo de Despacho]]</f>
        <v>15</v>
      </c>
      <c r="Y76" s="59">
        <f>Tabla2_2[[#This Row],[CANTIDAD
TOTAL A COTIZAR]]/Tabla2_2[[#This Row],[Consumo de Despacho]]</f>
        <v>18</v>
      </c>
      <c r="Z76" s="60" t="s">
        <v>34</v>
      </c>
      <c r="AA76" s="60" t="s">
        <v>25</v>
      </c>
      <c r="AB76" s="63" t="s">
        <v>71</v>
      </c>
      <c r="AC76" s="64" t="s">
        <v>289</v>
      </c>
      <c r="AD76" s="63"/>
      <c r="AE76" s="63"/>
      <c r="AF76" s="63"/>
      <c r="AG76" s="63"/>
      <c r="AH76" s="63"/>
    </row>
    <row r="77" spans="1:34" ht="65">
      <c r="A77" s="20">
        <v>69</v>
      </c>
      <c r="B77" s="21">
        <v>102004701</v>
      </c>
      <c r="C77" s="22">
        <v>10273</v>
      </c>
      <c r="D77" s="23" t="s">
        <v>113</v>
      </c>
      <c r="E77" s="24">
        <v>118476</v>
      </c>
      <c r="F77" s="25">
        <v>0.69</v>
      </c>
      <c r="G77" s="25">
        <f t="shared" si="5"/>
        <v>81748.439999999988</v>
      </c>
      <c r="H77" s="26">
        <v>6582</v>
      </c>
      <c r="I77" s="26">
        <v>33919</v>
      </c>
      <c r="J77" s="31">
        <f>Tabla2_2[[#This Row],[Saldos pendientes del contrato]]/Tabla2_2[[#This Row],[Consumo de Despacho]]</f>
        <v>5.1532968702522028</v>
      </c>
      <c r="K77" s="26">
        <v>0</v>
      </c>
      <c r="L77" s="31">
        <f>Tabla2_2[[#This Row],[Manos del proveedor]]/Tabla2_2[[#This Row],[Consumo de Despacho]]</f>
        <v>0</v>
      </c>
      <c r="M77" s="26">
        <v>33860</v>
      </c>
      <c r="N77" s="31">
        <f>Tabla2_2[[#This Row],[Existencia]]/Tabla2_2[[#This Row],[Consumo de Despacho]]</f>
        <v>5.1443330294743239</v>
      </c>
      <c r="O77" s="32">
        <v>13000</v>
      </c>
      <c r="P77" s="58">
        <f>Tabla2_2[[#This Row],[Primer Pedido calculado]]-Tabla2_2[[#This Row],[Primera Entrega (30 días calendario Síntesis Química; 45 días calendario Bio/Biot; 45 días calendario Sustancias Controladas]]</f>
        <v>6582</v>
      </c>
      <c r="Q77" s="58">
        <f t="shared" si="6"/>
        <v>4541.58</v>
      </c>
      <c r="R77" s="58">
        <f>Tabla2_2[[#This Row],[Primer Pedido calculado]]-Tabla2_2[[#This Row],[Consumo de Despacho]]</f>
        <v>6418</v>
      </c>
      <c r="S77" s="59">
        <f t="shared" si="7"/>
        <v>4428.42</v>
      </c>
      <c r="T77" s="58">
        <f t="shared" si="9"/>
        <v>105476</v>
      </c>
      <c r="U77" s="59">
        <f t="shared" si="8"/>
        <v>72778.439999999988</v>
      </c>
      <c r="V7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1.9750835612275903</v>
      </c>
      <c r="W77" s="59">
        <f>SUM(Tabla2_2[[#This Row],[Alcance (en meses)]]+Tabla2_2[[#This Row],[Alcance (en meses)2]]+Tabla2_2[[#This Row],[Alcance (en meses)3]]+Tabla2_2[[#This Row],[Alcance del Pedido 1]])</f>
        <v>12.272713460954117</v>
      </c>
      <c r="X77" s="59">
        <f>Tabla2_2[[#This Row],[Entrega Subsiguiente 2025 (30 días calendario a partir de la solicitud de pedido al proveedor)]]/Tabla2_2[[#This Row],[Consumo de Despacho]]</f>
        <v>16.024916438772408</v>
      </c>
      <c r="Y77" s="59">
        <f>Tabla2_2[[#This Row],[CANTIDAD
TOTAL A COTIZAR]]/Tabla2_2[[#This Row],[Consumo de Despacho]]</f>
        <v>18</v>
      </c>
      <c r="Z77" s="60" t="s">
        <v>34</v>
      </c>
      <c r="AA77" s="60" t="s">
        <v>25</v>
      </c>
      <c r="AB77" s="63" t="s">
        <v>58</v>
      </c>
      <c r="AC77" s="64" t="s">
        <v>289</v>
      </c>
      <c r="AD77" s="63"/>
      <c r="AE77" s="63"/>
      <c r="AF77" s="63"/>
      <c r="AG77" s="63"/>
      <c r="AH77" s="63"/>
    </row>
    <row r="78" spans="1:34" ht="52">
      <c r="A78" s="20">
        <v>70</v>
      </c>
      <c r="B78" s="21">
        <v>102004901</v>
      </c>
      <c r="C78" s="22">
        <v>10267</v>
      </c>
      <c r="D78" s="23" t="s">
        <v>114</v>
      </c>
      <c r="E78" s="24">
        <v>180216</v>
      </c>
      <c r="F78" s="25">
        <v>1.49</v>
      </c>
      <c r="G78" s="25">
        <f t="shared" si="5"/>
        <v>268521.84000000003</v>
      </c>
      <c r="H78" s="26">
        <v>10012</v>
      </c>
      <c r="I78" s="26">
        <v>109980</v>
      </c>
      <c r="J78" s="31">
        <f>Tabla2_2[[#This Row],[Saldos pendientes del contrato]]/Tabla2_2[[#This Row],[Consumo de Despacho]]</f>
        <v>10.984818218138233</v>
      </c>
      <c r="K78" s="26">
        <v>0</v>
      </c>
      <c r="L78" s="31">
        <f>Tabla2_2[[#This Row],[Manos del proveedor]]/Tabla2_2[[#This Row],[Consumo de Despacho]]</f>
        <v>0</v>
      </c>
      <c r="M78" s="26">
        <v>69823</v>
      </c>
      <c r="N78" s="31">
        <f>Tabla2_2[[#This Row],[Existencia]]/Tabla2_2[[#This Row],[Consumo de Despacho]]</f>
        <v>6.9739312824610469</v>
      </c>
      <c r="O78" s="32">
        <v>5000</v>
      </c>
      <c r="P78" s="58">
        <f>Tabla2_2[[#This Row],[Primer Pedido calculado]]-Tabla2_2[[#This Row],[Primera Entrega (30 días calendario Síntesis Química; 45 días calendario Bio/Biot; 45 días calendario Sustancias Controladas]]</f>
        <v>5000</v>
      </c>
      <c r="Q78" s="58">
        <f t="shared" si="6"/>
        <v>7450</v>
      </c>
      <c r="R78" s="58">
        <v>0</v>
      </c>
      <c r="S78" s="59">
        <f t="shared" si="7"/>
        <v>0</v>
      </c>
      <c r="T78" s="58">
        <f t="shared" si="9"/>
        <v>175216</v>
      </c>
      <c r="U78" s="59">
        <f t="shared" si="8"/>
        <v>261071.84</v>
      </c>
      <c r="V7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0.49940071913703554</v>
      </c>
      <c r="W78" s="59">
        <f>SUM(Tabla2_2[[#This Row],[Alcance (en meses)]]+Tabla2_2[[#This Row],[Alcance (en meses)2]]+Tabla2_2[[#This Row],[Alcance (en meses)3]]+Tabla2_2[[#This Row],[Alcance del Pedido 1]])</f>
        <v>18.458150219736318</v>
      </c>
      <c r="X78" s="59">
        <f>Tabla2_2[[#This Row],[Entrega Subsiguiente 2025 (30 días calendario a partir de la solicitud de pedido al proveedor)]]/Tabla2_2[[#This Row],[Consumo de Despacho]]</f>
        <v>17.500599280862964</v>
      </c>
      <c r="Y78" s="59">
        <f>Tabla2_2[[#This Row],[CANTIDAD
TOTAL A COTIZAR]]/Tabla2_2[[#This Row],[Consumo de Despacho]]</f>
        <v>18</v>
      </c>
      <c r="Z78" s="60" t="s">
        <v>34</v>
      </c>
      <c r="AA78" s="60" t="s">
        <v>25</v>
      </c>
      <c r="AB78" s="63" t="s">
        <v>76</v>
      </c>
      <c r="AC78" s="64" t="s">
        <v>289</v>
      </c>
      <c r="AD78" s="63"/>
      <c r="AE78" s="63"/>
      <c r="AF78" s="63"/>
      <c r="AG78" s="63"/>
      <c r="AH78" s="63"/>
    </row>
    <row r="79" spans="1:34" ht="52">
      <c r="A79" s="20">
        <v>71</v>
      </c>
      <c r="B79" s="21">
        <v>102004801</v>
      </c>
      <c r="C79" s="22">
        <v>10266</v>
      </c>
      <c r="D79" s="23" t="s">
        <v>315</v>
      </c>
      <c r="E79" s="24">
        <v>136602</v>
      </c>
      <c r="F79" s="25">
        <v>0.57999999999999996</v>
      </c>
      <c r="G79" s="25">
        <f t="shared" si="5"/>
        <v>79229.159999999989</v>
      </c>
      <c r="H79" s="26">
        <v>7589</v>
      </c>
      <c r="I79" s="26">
        <v>30464</v>
      </c>
      <c r="J79" s="31">
        <f>Tabla2_2[[#This Row],[Saldos pendientes del contrato]]/Tabla2_2[[#This Row],[Consumo de Despacho]]</f>
        <v>4.0142311239952564</v>
      </c>
      <c r="K79" s="26">
        <v>0</v>
      </c>
      <c r="L79" s="31">
        <f>Tabla2_2[[#This Row],[Manos del proveedor]]/Tabla2_2[[#This Row],[Consumo de Despacho]]</f>
        <v>0</v>
      </c>
      <c r="M79" s="26">
        <v>38361</v>
      </c>
      <c r="N79" s="31">
        <f>Tabla2_2[[#This Row],[Existencia]]/Tabla2_2[[#This Row],[Consumo de Despacho]]</f>
        <v>5.0548161813150614</v>
      </c>
      <c r="O79" s="32">
        <v>22767</v>
      </c>
      <c r="P79" s="58">
        <f>Tabla2_2[[#This Row],[Primer Pedido calculado]]-Tabla2_2[[#This Row],[Primera Entrega (30 días calendario Síntesis Química; 45 días calendario Bio/Biot; 45 días calendario Sustancias Controladas]]</f>
        <v>7589</v>
      </c>
      <c r="Q79" s="58">
        <f t="shared" si="6"/>
        <v>4401.62</v>
      </c>
      <c r="R79" s="58">
        <f>Tabla2_2[[#This Row],[Primer Pedido calculado]]-Tabla2_2[[#This Row],[Consumo de Despacho]]</f>
        <v>15178</v>
      </c>
      <c r="S79" s="59">
        <f t="shared" si="7"/>
        <v>8803.24</v>
      </c>
      <c r="T79" s="58">
        <f t="shared" si="9"/>
        <v>113835</v>
      </c>
      <c r="U79" s="59">
        <f t="shared" si="8"/>
        <v>66024.299999999988</v>
      </c>
      <c r="V7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79" s="59">
        <f>SUM(Tabla2_2[[#This Row],[Alcance (en meses)]]+Tabla2_2[[#This Row],[Alcance (en meses)2]]+Tabla2_2[[#This Row],[Alcance (en meses)3]]+Tabla2_2[[#This Row],[Alcance del Pedido 1]])</f>
        <v>12.069047305310317</v>
      </c>
      <c r="X79" s="59">
        <f>Tabla2_2[[#This Row],[Entrega Subsiguiente 2025 (30 días calendario a partir de la solicitud de pedido al proveedor)]]/Tabla2_2[[#This Row],[Consumo de Despacho]]</f>
        <v>15</v>
      </c>
      <c r="Y79" s="59">
        <f>Tabla2_2[[#This Row],[CANTIDAD
TOTAL A COTIZAR]]/Tabla2_2[[#This Row],[Consumo de Despacho]]</f>
        <v>18</v>
      </c>
      <c r="Z79" s="60" t="s">
        <v>34</v>
      </c>
      <c r="AA79" s="60" t="s">
        <v>25</v>
      </c>
      <c r="AB79" s="63" t="s">
        <v>58</v>
      </c>
      <c r="AC79" s="64" t="s">
        <v>289</v>
      </c>
      <c r="AD79" s="63"/>
      <c r="AE79" s="63"/>
      <c r="AF79" s="63"/>
      <c r="AG79" s="63"/>
      <c r="AH79" s="63"/>
    </row>
    <row r="80" spans="1:34" ht="26">
      <c r="A80" s="20">
        <v>72</v>
      </c>
      <c r="B80" s="21">
        <v>102078201</v>
      </c>
      <c r="C80" s="22">
        <v>10201</v>
      </c>
      <c r="D80" s="23" t="s">
        <v>116</v>
      </c>
      <c r="E80" s="24">
        <v>2160</v>
      </c>
      <c r="F80" s="25">
        <v>7.97</v>
      </c>
      <c r="G80" s="25">
        <f t="shared" si="5"/>
        <v>17215.2</v>
      </c>
      <c r="H80" s="26">
        <v>120</v>
      </c>
      <c r="I80" s="26">
        <v>0</v>
      </c>
      <c r="J80" s="31">
        <f>Tabla2_2[[#This Row],[Saldos pendientes del contrato]]/Tabla2_2[[#This Row],[Consumo de Despacho]]</f>
        <v>0</v>
      </c>
      <c r="K80" s="26">
        <v>0</v>
      </c>
      <c r="L80" s="31">
        <f>Tabla2_2[[#This Row],[Manos del proveedor]]/Tabla2_2[[#This Row],[Consumo de Despacho]]</f>
        <v>0</v>
      </c>
      <c r="M80" s="26">
        <v>0</v>
      </c>
      <c r="N80" s="31">
        <f>Tabla2_2[[#This Row],[Existencia]]/Tabla2_2[[#This Row],[Consumo de Despacho]]</f>
        <v>0</v>
      </c>
      <c r="O80" s="32">
        <v>270</v>
      </c>
      <c r="P80" s="58">
        <f>Tabla2_2[[#This Row],[Primer Pedido calculado]]-Tabla2_2[[#This Row],[Primera Entrega (30 días calendario Síntesis Química; 45 días calendario Bio/Biot; 45 días calendario Sustancias Controladas]]</f>
        <v>120</v>
      </c>
      <c r="Q80" s="58">
        <f t="shared" si="6"/>
        <v>956.4</v>
      </c>
      <c r="R80" s="58">
        <f>Tabla2_2[[#This Row],[Primer Pedido calculado]]-Tabla2_2[[#This Row],[Consumo de Despacho]]</f>
        <v>150</v>
      </c>
      <c r="S80" s="59">
        <f t="shared" si="7"/>
        <v>1195.5</v>
      </c>
      <c r="T80" s="58">
        <f t="shared" si="9"/>
        <v>1890</v>
      </c>
      <c r="U80" s="59">
        <f t="shared" si="8"/>
        <v>15063.3</v>
      </c>
      <c r="V8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2.25</v>
      </c>
      <c r="W80" s="59">
        <f>SUM(Tabla2_2[[#This Row],[Alcance (en meses)]]+Tabla2_2[[#This Row],[Alcance (en meses)2]]+Tabla2_2[[#This Row],[Alcance (en meses)3]]+Tabla2_2[[#This Row],[Alcance del Pedido 1]])</f>
        <v>2.25</v>
      </c>
      <c r="X80" s="59">
        <f>Tabla2_2[[#This Row],[Entrega Subsiguiente 2025 (30 días calendario a partir de la solicitud de pedido al proveedor)]]/Tabla2_2[[#This Row],[Consumo de Despacho]]</f>
        <v>15.75</v>
      </c>
      <c r="Y80" s="59">
        <f>Tabla2_2[[#This Row],[CANTIDAD
TOTAL A COTIZAR]]/Tabla2_2[[#This Row],[Consumo de Despacho]]</f>
        <v>18</v>
      </c>
      <c r="Z80" s="60" t="s">
        <v>28</v>
      </c>
      <c r="AA80" s="60" t="s">
        <v>63</v>
      </c>
      <c r="AB80" s="63" t="s">
        <v>35</v>
      </c>
      <c r="AC80" s="64" t="s">
        <v>289</v>
      </c>
      <c r="AD80" s="63"/>
      <c r="AE80" s="63"/>
      <c r="AF80" s="63"/>
      <c r="AG80" s="63"/>
      <c r="AH80" s="63"/>
    </row>
    <row r="81" spans="1:34" ht="14.5">
      <c r="A81" s="20">
        <v>73</v>
      </c>
      <c r="B81" s="21">
        <v>102059401</v>
      </c>
      <c r="C81" s="22">
        <v>10122</v>
      </c>
      <c r="D81" s="23" t="s">
        <v>117</v>
      </c>
      <c r="E81" s="24">
        <v>40000</v>
      </c>
      <c r="F81" s="25">
        <v>1.0900000000000001</v>
      </c>
      <c r="G81" s="25">
        <f t="shared" ref="G81:G144" si="10">E81*F81</f>
        <v>43600</v>
      </c>
      <c r="H81" s="26">
        <v>2153</v>
      </c>
      <c r="I81" s="26">
        <v>163380</v>
      </c>
      <c r="J81" s="31">
        <f>Tabla2_2[[#This Row],[Saldos pendientes del contrato]]/Tabla2_2[[#This Row],[Consumo de Despacho]]</f>
        <v>75.884811890385507</v>
      </c>
      <c r="K81" s="26">
        <v>0</v>
      </c>
      <c r="L81" s="31">
        <f>Tabla2_2[[#This Row],[Manos del proveedor]]/Tabla2_2[[#This Row],[Consumo de Despacho]]</f>
        <v>0</v>
      </c>
      <c r="M81" s="26">
        <v>2787</v>
      </c>
      <c r="N81" s="31">
        <f>Tabla2_2[[#This Row],[Existencia]]/Tabla2_2[[#This Row],[Consumo de Despacho]]</f>
        <v>1.2944728286112401</v>
      </c>
      <c r="O81" s="32">
        <v>2100</v>
      </c>
      <c r="P81" s="58">
        <f>Tabla2_2[[#This Row],[Primer Pedido calculado]]-Tabla2_2[[#This Row],[Primera Entrega (30 días calendario Síntesis Química; 45 días calendario Bio/Biot; 45 días calendario Sustancias Controladas]]</f>
        <v>0</v>
      </c>
      <c r="Q81" s="58">
        <f t="shared" si="6"/>
        <v>0</v>
      </c>
      <c r="R81" s="58">
        <v>2100</v>
      </c>
      <c r="S81" s="59">
        <f t="shared" si="7"/>
        <v>2289</v>
      </c>
      <c r="T81" s="58">
        <f t="shared" si="9"/>
        <v>37900</v>
      </c>
      <c r="U81" s="59">
        <f t="shared" si="8"/>
        <v>41311</v>
      </c>
      <c r="V8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0.97538318625174181</v>
      </c>
      <c r="W81" s="59">
        <f>SUM(Tabla2_2[[#This Row],[Alcance (en meses)]]+Tabla2_2[[#This Row],[Alcance (en meses)2]]+Tabla2_2[[#This Row],[Alcance (en meses)3]]+Tabla2_2[[#This Row],[Alcance del Pedido 1]])</f>
        <v>78.154667905248488</v>
      </c>
      <c r="X81" s="59">
        <f>Tabla2_2[[#This Row],[Entrega Subsiguiente 2025 (30 días calendario a partir de la solicitud de pedido al proveedor)]]/Tabla2_2[[#This Row],[Consumo de Despacho]]</f>
        <v>17.603344170924291</v>
      </c>
      <c r="Y81" s="59">
        <f>Tabla2_2[[#This Row],[CANTIDAD
TOTAL A COTIZAR]]/Tabla2_2[[#This Row],[Consumo de Despacho]]</f>
        <v>18.578727357176035</v>
      </c>
      <c r="Z81" s="60" t="s">
        <v>28</v>
      </c>
      <c r="AA81" s="60" t="s">
        <v>25</v>
      </c>
      <c r="AB81" s="63" t="s">
        <v>71</v>
      </c>
      <c r="AC81" s="64" t="s">
        <v>288</v>
      </c>
      <c r="AD81" s="63"/>
      <c r="AE81" s="63"/>
      <c r="AF81" s="63"/>
      <c r="AG81" s="63"/>
      <c r="AH81" s="63"/>
    </row>
    <row r="82" spans="1:34" ht="26">
      <c r="A82" s="20">
        <v>74</v>
      </c>
      <c r="B82" s="21">
        <v>101061701</v>
      </c>
      <c r="C82" s="22">
        <v>10426</v>
      </c>
      <c r="D82" s="23" t="s">
        <v>118</v>
      </c>
      <c r="E82" s="24">
        <v>1665000</v>
      </c>
      <c r="F82" s="25">
        <v>0.11</v>
      </c>
      <c r="G82" s="25">
        <f t="shared" si="10"/>
        <v>183150</v>
      </c>
      <c r="H82" s="26">
        <v>197192</v>
      </c>
      <c r="I82" s="26">
        <v>80</v>
      </c>
      <c r="J82" s="31">
        <f>Tabla2_2[[#This Row],[Saldos pendientes del contrato]]/Tabla2_2[[#This Row],[Consumo de Despacho]]</f>
        <v>4.0569597143900359E-4</v>
      </c>
      <c r="K82" s="26">
        <v>0</v>
      </c>
      <c r="L82" s="31">
        <f>Tabla2_2[[#This Row],[Manos del proveedor]]/Tabla2_2[[#This Row],[Consumo de Despacho]]</f>
        <v>0</v>
      </c>
      <c r="M82" s="26">
        <v>416200</v>
      </c>
      <c r="N82" s="31">
        <f>Tabla2_2[[#This Row],[Existencia]]/Tabla2_2[[#This Row],[Consumo de Despacho]]</f>
        <v>2.1106332914114163</v>
      </c>
      <c r="O82" s="32">
        <v>591576</v>
      </c>
      <c r="P82" s="58">
        <f>Tabla2_2[[#This Row],[Primer Pedido calculado]]-Tabla2_2[[#This Row],[Primera Entrega (30 días calendario Síntesis Química; 45 días calendario Bio/Biot; 45 días calendario Sustancias Controladas]]</f>
        <v>591576</v>
      </c>
      <c r="Q82" s="59">
        <f t="shared" si="6"/>
        <v>65073.36</v>
      </c>
      <c r="R82" s="58">
        <v>0</v>
      </c>
      <c r="S82" s="59">
        <f t="shared" si="7"/>
        <v>0</v>
      </c>
      <c r="T82" s="58">
        <f t="shared" si="9"/>
        <v>1073424</v>
      </c>
      <c r="U82" s="59">
        <f t="shared" si="8"/>
        <v>118076.64</v>
      </c>
      <c r="V8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82" s="59">
        <f>SUM(Tabla2_2[[#This Row],[Alcance (en meses)]]+Tabla2_2[[#This Row],[Alcance (en meses)2]]+Tabla2_2[[#This Row],[Alcance (en meses)3]]+Tabla2_2[[#This Row],[Alcance del Pedido 1]])</f>
        <v>5.1110389873828552</v>
      </c>
      <c r="X82" s="59">
        <f>Tabla2_2[[#This Row],[Entrega Subsiguiente 2025 (30 días calendario a partir de la solicitud de pedido al proveedor)]]/Tabla2_2[[#This Row],[Consumo de Despacho]]</f>
        <v>5.4435474055742628</v>
      </c>
      <c r="Y82" s="59">
        <f>Tabla2_2[[#This Row],[CANTIDAD
TOTAL A COTIZAR]]/Tabla2_2[[#This Row],[Consumo de Despacho]]</f>
        <v>8.4435474055742628</v>
      </c>
      <c r="Z82" s="60" t="s">
        <v>24</v>
      </c>
      <c r="AA82" s="60" t="s">
        <v>25</v>
      </c>
      <c r="AB82" s="63" t="s">
        <v>26</v>
      </c>
      <c r="AC82" s="64" t="s">
        <v>289</v>
      </c>
      <c r="AD82" s="63"/>
      <c r="AE82" s="63"/>
      <c r="AF82" s="63"/>
      <c r="AG82" s="63"/>
      <c r="AH82" s="63"/>
    </row>
    <row r="83" spans="1:34" ht="26">
      <c r="A83" s="20">
        <v>75</v>
      </c>
      <c r="B83" s="21">
        <v>102002101</v>
      </c>
      <c r="C83" s="27">
        <v>104937</v>
      </c>
      <c r="D83" s="23" t="s">
        <v>119</v>
      </c>
      <c r="E83" s="24">
        <v>175302</v>
      </c>
      <c r="F83" s="25">
        <v>0.9</v>
      </c>
      <c r="G83" s="25">
        <f t="shared" si="10"/>
        <v>157771.80000000002</v>
      </c>
      <c r="H83" s="26">
        <v>9739</v>
      </c>
      <c r="I83" s="26">
        <v>75620</v>
      </c>
      <c r="J83" s="31">
        <f>Tabla2_2[[#This Row],[Saldos pendientes del contrato]]/Tabla2_2[[#This Row],[Consumo de Despacho]]</f>
        <v>7.7646575623780674</v>
      </c>
      <c r="K83" s="26">
        <v>0</v>
      </c>
      <c r="L83" s="31">
        <f>Tabla2_2[[#This Row],[Manos del proveedor]]/Tabla2_2[[#This Row],[Consumo de Despacho]]</f>
        <v>0</v>
      </c>
      <c r="M83" s="26">
        <v>38535</v>
      </c>
      <c r="N83" s="31">
        <f>Tabla2_2[[#This Row],[Existencia]]/Tabla2_2[[#This Row],[Consumo de Despacho]]</f>
        <v>3.9567717424786939</v>
      </c>
      <c r="O83" s="32">
        <v>4800</v>
      </c>
      <c r="P83" s="58">
        <f>Tabla2_2[[#This Row],[Primer Pedido calculado]]-Tabla2_2[[#This Row],[Primera Entrega (30 días calendario Síntesis Química; 45 días calendario Bio/Biot; 45 días calendario Sustancias Controladas]]</f>
        <v>4800</v>
      </c>
      <c r="Q83" s="58">
        <f t="shared" si="6"/>
        <v>4320</v>
      </c>
      <c r="R83" s="58">
        <v>0</v>
      </c>
      <c r="S83" s="59">
        <f t="shared" si="7"/>
        <v>0</v>
      </c>
      <c r="T83" s="58">
        <f t="shared" si="9"/>
        <v>170502</v>
      </c>
      <c r="U83" s="59">
        <f t="shared" si="8"/>
        <v>153451.80000000002</v>
      </c>
      <c r="V8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0.49286374371085329</v>
      </c>
      <c r="W83" s="59">
        <f>SUM(Tabla2_2[[#This Row],[Alcance (en meses)]]+Tabla2_2[[#This Row],[Alcance (en meses)2]]+Tabla2_2[[#This Row],[Alcance (en meses)3]]+Tabla2_2[[#This Row],[Alcance del Pedido 1]])</f>
        <v>12.214293048567614</v>
      </c>
      <c r="X83" s="59">
        <f>Tabla2_2[[#This Row],[Entrega Subsiguiente 2025 (30 días calendario a partir de la solicitud de pedido al proveedor)]]/Tabla2_2[[#This Row],[Consumo de Despacho]]</f>
        <v>17.507136256289147</v>
      </c>
      <c r="Y83" s="59">
        <f>Tabla2_2[[#This Row],[CANTIDAD
TOTAL A COTIZAR]]/Tabla2_2[[#This Row],[Consumo de Despacho]]</f>
        <v>18</v>
      </c>
      <c r="Z83" s="60" t="s">
        <v>34</v>
      </c>
      <c r="AA83" s="60" t="s">
        <v>25</v>
      </c>
      <c r="AB83" s="63" t="s">
        <v>41</v>
      </c>
      <c r="AC83" s="64" t="s">
        <v>289</v>
      </c>
      <c r="AD83" s="63"/>
      <c r="AE83" s="63"/>
      <c r="AF83" s="63"/>
      <c r="AG83" s="63"/>
      <c r="AH83" s="63"/>
    </row>
    <row r="84" spans="1:34" ht="26">
      <c r="A84" s="20">
        <v>76</v>
      </c>
      <c r="B84" s="21">
        <v>103036001</v>
      </c>
      <c r="C84" s="22">
        <v>10748</v>
      </c>
      <c r="D84" s="23" t="s">
        <v>120</v>
      </c>
      <c r="E84" s="24">
        <v>482616</v>
      </c>
      <c r="F84" s="25">
        <v>0.65</v>
      </c>
      <c r="G84" s="25">
        <f t="shared" si="10"/>
        <v>313700.40000000002</v>
      </c>
      <c r="H84" s="26">
        <v>26812</v>
      </c>
      <c r="I84" s="26">
        <v>391198</v>
      </c>
      <c r="J84" s="31">
        <f>Tabla2_2[[#This Row],[Saldos pendientes del contrato]]/Tabla2_2[[#This Row],[Consumo de Despacho]]</f>
        <v>14.590407280322244</v>
      </c>
      <c r="K84" s="26">
        <v>0</v>
      </c>
      <c r="L84" s="31">
        <f>Tabla2_2[[#This Row],[Manos del proveedor]]/Tabla2_2[[#This Row],[Consumo de Despacho]]</f>
        <v>0</v>
      </c>
      <c r="M84" s="26">
        <v>63404</v>
      </c>
      <c r="N84" s="31">
        <f>Tabla2_2[[#This Row],[Existencia]]/Tabla2_2[[#This Row],[Consumo de Despacho]]</f>
        <v>2.3647620468446964</v>
      </c>
      <c r="O84" s="32">
        <v>26800</v>
      </c>
      <c r="P84" s="58">
        <f>Tabla2_2[[#This Row],[Primer Pedido calculado]]-Tabla2_2[[#This Row],[Primera Entrega (30 días calendario Síntesis Química; 45 días calendario Bio/Biot; 45 días calendario Sustancias Controladas]]</f>
        <v>26800</v>
      </c>
      <c r="Q84" s="58">
        <f t="shared" si="6"/>
        <v>17420</v>
      </c>
      <c r="R84" s="58">
        <v>0</v>
      </c>
      <c r="S84" s="59">
        <f t="shared" si="7"/>
        <v>0</v>
      </c>
      <c r="T84" s="58">
        <f t="shared" si="9"/>
        <v>455816</v>
      </c>
      <c r="U84" s="59">
        <f t="shared" si="8"/>
        <v>296280.40000000002</v>
      </c>
      <c r="V8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0.99955243920632553</v>
      </c>
      <c r="W84" s="59">
        <f>SUM(Tabla2_2[[#This Row],[Alcance (en meses)]]+Tabla2_2[[#This Row],[Alcance (en meses)2]]+Tabla2_2[[#This Row],[Alcance (en meses)3]]+Tabla2_2[[#This Row],[Alcance del Pedido 1]])</f>
        <v>17.954721766373268</v>
      </c>
      <c r="X84" s="59">
        <f>Tabla2_2[[#This Row],[Entrega Subsiguiente 2025 (30 días calendario a partir de la solicitud de pedido al proveedor)]]/Tabla2_2[[#This Row],[Consumo de Despacho]]</f>
        <v>17.000447560793674</v>
      </c>
      <c r="Y84" s="59">
        <f>Tabla2_2[[#This Row],[CANTIDAD
TOTAL A COTIZAR]]/Tabla2_2[[#This Row],[Consumo de Despacho]]</f>
        <v>18</v>
      </c>
      <c r="Z84" s="60" t="s">
        <v>49</v>
      </c>
      <c r="AA84" s="60" t="s">
        <v>25</v>
      </c>
      <c r="AB84" s="63" t="s">
        <v>26</v>
      </c>
      <c r="AC84" s="64" t="s">
        <v>289</v>
      </c>
      <c r="AD84" s="63"/>
      <c r="AE84" s="63"/>
      <c r="AF84" s="63"/>
      <c r="AG84" s="63"/>
      <c r="AH84" s="63"/>
    </row>
    <row r="85" spans="1:34" ht="26">
      <c r="A85" s="20">
        <v>77</v>
      </c>
      <c r="B85" s="21">
        <v>101009501</v>
      </c>
      <c r="C85" s="22">
        <v>10649</v>
      </c>
      <c r="D85" s="23" t="s">
        <v>121</v>
      </c>
      <c r="E85" s="24">
        <v>5000000</v>
      </c>
      <c r="F85" s="25">
        <v>0.01</v>
      </c>
      <c r="G85" s="25">
        <f t="shared" si="10"/>
        <v>50000</v>
      </c>
      <c r="H85" s="26">
        <v>297053</v>
      </c>
      <c r="I85" s="26">
        <v>0</v>
      </c>
      <c r="J85" s="31">
        <f>Tabla2_2[[#This Row],[Saldos pendientes del contrato]]/Tabla2_2[[#This Row],[Consumo de Despacho]]</f>
        <v>0</v>
      </c>
      <c r="K85" s="26">
        <v>0</v>
      </c>
      <c r="L85" s="31">
        <f>Tabla2_2[[#This Row],[Manos del proveedor]]/Tabla2_2[[#This Row],[Consumo de Despacho]]</f>
        <v>0</v>
      </c>
      <c r="M85" s="26">
        <v>0</v>
      </c>
      <c r="N85" s="31">
        <f>Tabla2_2[[#This Row],[Existencia]]/Tabla2_2[[#This Row],[Consumo de Despacho]]</f>
        <v>0</v>
      </c>
      <c r="O85" s="32">
        <v>1095000</v>
      </c>
      <c r="P85" s="58">
        <f>Tabla2_2[[#This Row],[Primer Pedido calculado]]-Tabla2_2[[#This Row],[Primera Entrega (30 días calendario Síntesis Química; 45 días calendario Bio/Biot; 45 días calendario Sustancias Controladas]]</f>
        <v>297050</v>
      </c>
      <c r="Q85" s="58">
        <f t="shared" si="6"/>
        <v>2970.5</v>
      </c>
      <c r="R85" s="58">
        <v>797950</v>
      </c>
      <c r="S85" s="59">
        <f t="shared" si="7"/>
        <v>7979.5</v>
      </c>
      <c r="T85" s="58">
        <f t="shared" si="9"/>
        <v>3905000</v>
      </c>
      <c r="U85" s="59">
        <f t="shared" si="8"/>
        <v>39050</v>
      </c>
      <c r="V8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3.6862108781934535</v>
      </c>
      <c r="W85" s="59">
        <f>SUM(Tabla2_2[[#This Row],[Alcance (en meses)]]+Tabla2_2[[#This Row],[Alcance (en meses)2]]+Tabla2_2[[#This Row],[Alcance (en meses)3]]+Tabla2_2[[#This Row],[Alcance del Pedido 1]])</f>
        <v>3.6862108781934535</v>
      </c>
      <c r="X85" s="59">
        <f>Tabla2_2[[#This Row],[Entrega Subsiguiente 2025 (30 días calendario a partir de la solicitud de pedido al proveedor)]]/Tabla2_2[[#This Row],[Consumo de Despacho]]</f>
        <v>13.145802264242407</v>
      </c>
      <c r="Y85" s="59">
        <f>Tabla2_2[[#This Row],[CANTIDAD
TOTAL A COTIZAR]]/Tabla2_2[[#This Row],[Consumo de Despacho]]</f>
        <v>16.832013142435862</v>
      </c>
      <c r="Z85" s="60" t="s">
        <v>24</v>
      </c>
      <c r="AA85" s="60" t="s">
        <v>25</v>
      </c>
      <c r="AB85" s="63" t="s">
        <v>35</v>
      </c>
      <c r="AC85" s="64" t="s">
        <v>289</v>
      </c>
      <c r="AD85" s="63"/>
      <c r="AE85" s="63"/>
      <c r="AF85" s="63"/>
      <c r="AG85" s="63"/>
      <c r="AH85" s="63"/>
    </row>
    <row r="86" spans="1:34" ht="39">
      <c r="A86" s="20">
        <v>78</v>
      </c>
      <c r="B86" s="21">
        <v>105007801</v>
      </c>
      <c r="C86" s="22">
        <v>10893</v>
      </c>
      <c r="D86" s="23" t="s">
        <v>122</v>
      </c>
      <c r="E86" s="24">
        <v>15444</v>
      </c>
      <c r="F86" s="25">
        <v>37.799999999999997</v>
      </c>
      <c r="G86" s="25">
        <f t="shared" si="10"/>
        <v>583783.19999999995</v>
      </c>
      <c r="H86" s="26">
        <v>858</v>
      </c>
      <c r="I86" s="26">
        <v>0</v>
      </c>
      <c r="J86" s="31">
        <f>Tabla2_2[[#This Row],[Saldos pendientes del contrato]]/Tabla2_2[[#This Row],[Consumo de Despacho]]</f>
        <v>0</v>
      </c>
      <c r="K86" s="26">
        <v>0</v>
      </c>
      <c r="L86" s="31">
        <f>Tabla2_2[[#This Row],[Manos del proveedor]]/Tabla2_2[[#This Row],[Consumo de Despacho]]</f>
        <v>0</v>
      </c>
      <c r="M86" s="26">
        <v>3049</v>
      </c>
      <c r="N86" s="31">
        <f>Tabla2_2[[#This Row],[Existencia]]/Tabla2_2[[#This Row],[Consumo de Despacho]]</f>
        <v>3.5536130536130535</v>
      </c>
      <c r="O86" s="32">
        <v>858</v>
      </c>
      <c r="P86" s="58">
        <f>Tabla2_2[[#This Row],[Primer Pedido calculado]]-Tabla2_2[[#This Row],[Primera Entrega (30 días calendario Síntesis Química; 45 días calendario Bio/Biot; 45 días calendario Sustancias Controladas]]</f>
        <v>858</v>
      </c>
      <c r="Q86" s="58">
        <f t="shared" si="6"/>
        <v>32432.399999999998</v>
      </c>
      <c r="R86" s="58">
        <f>Tabla2_2[[#This Row],[Primer Pedido calculado]]-Tabla2_2[[#This Row],[Consumo de Despacho]]</f>
        <v>0</v>
      </c>
      <c r="S86" s="59">
        <f t="shared" si="7"/>
        <v>0</v>
      </c>
      <c r="T86" s="58">
        <f t="shared" si="9"/>
        <v>14586</v>
      </c>
      <c r="U86" s="59">
        <f t="shared" si="8"/>
        <v>551350.79999999993</v>
      </c>
      <c r="V8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86" s="59">
        <f>SUM(Tabla2_2[[#This Row],[Alcance (en meses)]]+Tabla2_2[[#This Row],[Alcance (en meses)2]]+Tabla2_2[[#This Row],[Alcance (en meses)3]]+Tabla2_2[[#This Row],[Alcance del Pedido 1]])</f>
        <v>4.5536130536130539</v>
      </c>
      <c r="X86" s="59">
        <f>Tabla2_2[[#This Row],[Entrega Subsiguiente 2025 (30 días calendario a partir de la solicitud de pedido al proveedor)]]/Tabla2_2[[#This Row],[Consumo de Despacho]]</f>
        <v>17</v>
      </c>
      <c r="Y86" s="59">
        <f>Tabla2_2[[#This Row],[CANTIDAD
TOTAL A COTIZAR]]/Tabla2_2[[#This Row],[Consumo de Despacho]]</f>
        <v>18</v>
      </c>
      <c r="Z86" s="60" t="s">
        <v>37</v>
      </c>
      <c r="AA86" s="60" t="s">
        <v>25</v>
      </c>
      <c r="AB86" s="63" t="s">
        <v>41</v>
      </c>
      <c r="AC86" s="64" t="s">
        <v>289</v>
      </c>
      <c r="AD86" s="63"/>
      <c r="AE86" s="63"/>
      <c r="AF86" s="63"/>
      <c r="AG86" s="63"/>
      <c r="AH86" s="63"/>
    </row>
    <row r="87" spans="1:34" ht="26">
      <c r="A87" s="20">
        <v>79</v>
      </c>
      <c r="B87" s="21">
        <v>102094201</v>
      </c>
      <c r="C87" s="22">
        <v>104357</v>
      </c>
      <c r="D87" s="23" t="s">
        <v>316</v>
      </c>
      <c r="E87" s="24">
        <v>3474</v>
      </c>
      <c r="F87" s="25">
        <v>49</v>
      </c>
      <c r="G87" s="25">
        <f t="shared" si="10"/>
        <v>170226</v>
      </c>
      <c r="H87" s="26">
        <v>193</v>
      </c>
      <c r="I87" s="26">
        <v>1758</v>
      </c>
      <c r="J87" s="31">
        <f>Tabla2_2[[#This Row],[Saldos pendientes del contrato]]/Tabla2_2[[#This Row],[Consumo de Despacho]]</f>
        <v>9.1088082901554408</v>
      </c>
      <c r="K87" s="26">
        <v>0</v>
      </c>
      <c r="L87" s="31">
        <f>Tabla2_2[[#This Row],[Manos del proveedor]]/Tabla2_2[[#This Row],[Consumo de Despacho]]</f>
        <v>0</v>
      </c>
      <c r="M87" s="26">
        <v>1552</v>
      </c>
      <c r="N87" s="31">
        <f>Tabla2_2[[#This Row],[Existencia]]/Tabla2_2[[#This Row],[Consumo de Despacho]]</f>
        <v>8.0414507772020727</v>
      </c>
      <c r="O87" s="32">
        <v>193</v>
      </c>
      <c r="P87" s="58">
        <f>Tabla2_2[[#This Row],[Primer Pedido calculado]]-Tabla2_2[[#This Row],[Primera Entrega (30 días calendario Síntesis Química; 45 días calendario Bio/Biot; 45 días calendario Sustancias Controladas]]</f>
        <v>193</v>
      </c>
      <c r="Q87" s="58">
        <f t="shared" si="6"/>
        <v>9457</v>
      </c>
      <c r="R87" s="58">
        <f>Tabla2_2[[#This Row],[Primer Pedido calculado]]-Tabla2_2[[#This Row],[Consumo de Despacho]]</f>
        <v>0</v>
      </c>
      <c r="S87" s="59">
        <f t="shared" si="7"/>
        <v>0</v>
      </c>
      <c r="T87" s="58">
        <f t="shared" si="9"/>
        <v>3281</v>
      </c>
      <c r="U87" s="59">
        <f t="shared" si="8"/>
        <v>160769</v>
      </c>
      <c r="V8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87" s="59">
        <f>SUM(Tabla2_2[[#This Row],[Alcance (en meses)]]+Tabla2_2[[#This Row],[Alcance (en meses)2]]+Tabla2_2[[#This Row],[Alcance (en meses)3]]+Tabla2_2[[#This Row],[Alcance del Pedido 1]])</f>
        <v>18.150259067357513</v>
      </c>
      <c r="X87" s="59">
        <f>Tabla2_2[[#This Row],[Entrega Subsiguiente 2025 (30 días calendario a partir de la solicitud de pedido al proveedor)]]/Tabla2_2[[#This Row],[Consumo de Despacho]]</f>
        <v>17</v>
      </c>
      <c r="Y87" s="59">
        <f>Tabla2_2[[#This Row],[CANTIDAD
TOTAL A COTIZAR]]/Tabla2_2[[#This Row],[Consumo de Despacho]]</f>
        <v>18</v>
      </c>
      <c r="Z87" s="60" t="s">
        <v>37</v>
      </c>
      <c r="AA87" s="60" t="s">
        <v>25</v>
      </c>
      <c r="AB87" s="63" t="s">
        <v>44</v>
      </c>
      <c r="AC87" s="64" t="s">
        <v>289</v>
      </c>
      <c r="AD87" s="63"/>
      <c r="AE87" s="63"/>
      <c r="AF87" s="63"/>
      <c r="AG87" s="63"/>
      <c r="AH87" s="63"/>
    </row>
    <row r="88" spans="1:34" ht="14.5">
      <c r="A88" s="20">
        <v>80</v>
      </c>
      <c r="B88" s="21">
        <v>102063001</v>
      </c>
      <c r="C88" s="22">
        <v>10344</v>
      </c>
      <c r="D88" s="23" t="s">
        <v>124</v>
      </c>
      <c r="E88" s="24">
        <v>18090</v>
      </c>
      <c r="F88" s="25">
        <v>2.73</v>
      </c>
      <c r="G88" s="25">
        <f t="shared" si="10"/>
        <v>49385.7</v>
      </c>
      <c r="H88" s="26">
        <v>1005</v>
      </c>
      <c r="I88" s="26">
        <v>2261</v>
      </c>
      <c r="J88" s="31">
        <f>Tabla2_2[[#This Row],[Saldos pendientes del contrato]]/Tabla2_2[[#This Row],[Consumo de Despacho]]</f>
        <v>2.2497512437810947</v>
      </c>
      <c r="K88" s="26">
        <v>3040</v>
      </c>
      <c r="L88" s="31">
        <f>Tabla2_2[[#This Row],[Manos del proveedor]]/Tabla2_2[[#This Row],[Consumo de Despacho]]</f>
        <v>3.0248756218905473</v>
      </c>
      <c r="M88" s="26">
        <v>1943</v>
      </c>
      <c r="N88" s="31">
        <f>Tabla2_2[[#This Row],[Existencia]]/Tabla2_2[[#This Row],[Consumo de Despacho]]</f>
        <v>1.9333333333333333</v>
      </c>
      <c r="O88" s="32">
        <v>1005</v>
      </c>
      <c r="P88" s="58">
        <f>Tabla2_2[[#This Row],[Primer Pedido calculado]]-Tabla2_2[[#This Row],[Primera Entrega (30 días calendario Síntesis Química; 45 días calendario Bio/Biot; 45 días calendario Sustancias Controladas]]</f>
        <v>1005</v>
      </c>
      <c r="Q88" s="58">
        <f t="shared" si="6"/>
        <v>2743.65</v>
      </c>
      <c r="R88" s="58">
        <f>Tabla2_2[[#This Row],[Primer Pedido calculado]]-Tabla2_2[[#This Row],[Consumo de Despacho]]</f>
        <v>0</v>
      </c>
      <c r="S88" s="59">
        <f t="shared" si="7"/>
        <v>0</v>
      </c>
      <c r="T88" s="58">
        <f t="shared" si="9"/>
        <v>17085</v>
      </c>
      <c r="U88" s="59">
        <f t="shared" si="8"/>
        <v>46642.05</v>
      </c>
      <c r="V8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88" s="59">
        <f>SUM(Tabla2_2[[#This Row],[Alcance (en meses)]]+Tabla2_2[[#This Row],[Alcance (en meses)2]]+Tabla2_2[[#This Row],[Alcance (en meses)3]]+Tabla2_2[[#This Row],[Alcance del Pedido 1]])</f>
        <v>8.207960199004976</v>
      </c>
      <c r="X88" s="59">
        <f>Tabla2_2[[#This Row],[Entrega Subsiguiente 2025 (30 días calendario a partir de la solicitud de pedido al proveedor)]]/Tabla2_2[[#This Row],[Consumo de Despacho]]</f>
        <v>17</v>
      </c>
      <c r="Y88" s="59">
        <f>Tabla2_2[[#This Row],[CANTIDAD
TOTAL A COTIZAR]]/Tabla2_2[[#This Row],[Consumo de Despacho]]</f>
        <v>18</v>
      </c>
      <c r="Z88" s="60" t="s">
        <v>28</v>
      </c>
      <c r="AA88" s="60" t="s">
        <v>25</v>
      </c>
      <c r="AB88" s="63" t="s">
        <v>71</v>
      </c>
      <c r="AC88" s="64" t="s">
        <v>289</v>
      </c>
      <c r="AD88" s="63"/>
      <c r="AE88" s="63"/>
      <c r="AF88" s="63"/>
      <c r="AG88" s="63"/>
      <c r="AH88" s="63"/>
    </row>
    <row r="89" spans="1:34" ht="39">
      <c r="A89" s="20">
        <v>81</v>
      </c>
      <c r="B89" s="21">
        <v>103057401</v>
      </c>
      <c r="C89" s="22">
        <v>11520</v>
      </c>
      <c r="D89" s="23" t="s">
        <v>125</v>
      </c>
      <c r="E89" s="24">
        <v>76248</v>
      </c>
      <c r="F89" s="25">
        <v>1.65</v>
      </c>
      <c r="G89" s="25">
        <f t="shared" si="10"/>
        <v>125809.2</v>
      </c>
      <c r="H89" s="26">
        <v>4236</v>
      </c>
      <c r="I89" s="26">
        <v>0</v>
      </c>
      <c r="J89" s="31">
        <f>Tabla2_2[[#This Row],[Saldos pendientes del contrato]]/Tabla2_2[[#This Row],[Consumo de Despacho]]</f>
        <v>0</v>
      </c>
      <c r="K89" s="26">
        <v>0</v>
      </c>
      <c r="L89" s="31">
        <f>Tabla2_2[[#This Row],[Manos del proveedor]]/Tabla2_2[[#This Row],[Consumo de Despacho]]</f>
        <v>0</v>
      </c>
      <c r="M89" s="26">
        <v>12530</v>
      </c>
      <c r="N89" s="31">
        <f>Tabla2_2[[#This Row],[Existencia]]/Tabla2_2[[#This Row],[Consumo de Despacho]]</f>
        <v>2.9579792256846082</v>
      </c>
      <c r="O89" s="32">
        <v>12708</v>
      </c>
      <c r="P89" s="58">
        <f>Tabla2_2[[#This Row],[Primer Pedido calculado]]-Tabla2_2[[#This Row],[Primera Entrega (30 días calendario Síntesis Química; 45 días calendario Bio/Biot; 45 días calendario Sustancias Controladas]]</f>
        <v>4236</v>
      </c>
      <c r="Q89" s="59">
        <f t="shared" si="6"/>
        <v>6989.4</v>
      </c>
      <c r="R89" s="58">
        <f>Tabla2_2[[#This Row],[Primer Pedido calculado]]-Tabla2_2[[#This Row],[Consumo de Despacho]]</f>
        <v>8472</v>
      </c>
      <c r="S89" s="59">
        <f t="shared" si="7"/>
        <v>13978.8</v>
      </c>
      <c r="T89" s="58">
        <f t="shared" si="9"/>
        <v>63540</v>
      </c>
      <c r="U89" s="59">
        <f t="shared" si="8"/>
        <v>104841</v>
      </c>
      <c r="V8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89" s="59">
        <f>SUM(Tabla2_2[[#This Row],[Alcance (en meses)]]+Tabla2_2[[#This Row],[Alcance (en meses)2]]+Tabla2_2[[#This Row],[Alcance (en meses)3]]+Tabla2_2[[#This Row],[Alcance del Pedido 1]])</f>
        <v>5.9579792256846087</v>
      </c>
      <c r="X89" s="59">
        <f>Tabla2_2[[#This Row],[Entrega Subsiguiente 2025 (30 días calendario a partir de la solicitud de pedido al proveedor)]]/Tabla2_2[[#This Row],[Consumo de Despacho]]</f>
        <v>15</v>
      </c>
      <c r="Y89" s="59">
        <f>Tabla2_2[[#This Row],[CANTIDAD
TOTAL A COTIZAR]]/Tabla2_2[[#This Row],[Consumo de Despacho]]</f>
        <v>18</v>
      </c>
      <c r="Z89" s="60" t="s">
        <v>49</v>
      </c>
      <c r="AA89" s="60" t="s">
        <v>25</v>
      </c>
      <c r="AB89" s="63" t="s">
        <v>26</v>
      </c>
      <c r="AC89" s="64" t="s">
        <v>289</v>
      </c>
      <c r="AD89" s="63"/>
      <c r="AE89" s="63"/>
      <c r="AF89" s="63"/>
      <c r="AG89" s="63"/>
      <c r="AH89" s="63"/>
    </row>
    <row r="90" spans="1:34" ht="26">
      <c r="A90" s="20">
        <v>82</v>
      </c>
      <c r="B90" s="21">
        <v>101100901</v>
      </c>
      <c r="C90" s="22">
        <v>101840</v>
      </c>
      <c r="D90" s="23" t="s">
        <v>126</v>
      </c>
      <c r="E90" s="24">
        <v>1421298</v>
      </c>
      <c r="F90" s="25">
        <v>1.53</v>
      </c>
      <c r="G90" s="25">
        <f t="shared" si="10"/>
        <v>2174585.94</v>
      </c>
      <c r="H90" s="26">
        <v>72616</v>
      </c>
      <c r="I90" s="26">
        <v>0</v>
      </c>
      <c r="J90" s="31">
        <f>Tabla2_2[[#This Row],[Saldos pendientes del contrato]]/Tabla2_2[[#This Row],[Consumo de Despacho]]</f>
        <v>0</v>
      </c>
      <c r="K90" s="26">
        <v>0</v>
      </c>
      <c r="L90" s="31">
        <f>Tabla2_2[[#This Row],[Manos del proveedor]]/Tabla2_2[[#This Row],[Consumo de Despacho]]</f>
        <v>0</v>
      </c>
      <c r="M90" s="26">
        <v>560820</v>
      </c>
      <c r="N90" s="31">
        <f>Tabla2_2[[#This Row],[Existencia]]/Tabla2_2[[#This Row],[Consumo de Despacho]]</f>
        <v>7.7230913297344941</v>
      </c>
      <c r="O90" s="32">
        <v>50000</v>
      </c>
      <c r="P90" s="58">
        <f>Tabla2_2[[#This Row],[Primer Pedido calculado]]-Tabla2_2[[#This Row],[Primera Entrega (30 días calendario Síntesis Química; 45 días calendario Bio/Biot; 45 días calendario Sustancias Controladas]]</f>
        <v>50000</v>
      </c>
      <c r="Q90" s="58">
        <f t="shared" si="6"/>
        <v>76500</v>
      </c>
      <c r="R90" s="58">
        <v>0</v>
      </c>
      <c r="S90" s="59">
        <f t="shared" si="7"/>
        <v>0</v>
      </c>
      <c r="T90" s="58">
        <f t="shared" si="9"/>
        <v>1371298</v>
      </c>
      <c r="U90" s="59">
        <f t="shared" si="8"/>
        <v>2098085.94</v>
      </c>
      <c r="V9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0.68855348683485729</v>
      </c>
      <c r="W90" s="59">
        <f>SUM(Tabla2_2[[#This Row],[Alcance (en meses)]]+Tabla2_2[[#This Row],[Alcance (en meses)2]]+Tabla2_2[[#This Row],[Alcance (en meses)3]]+Tabla2_2[[#This Row],[Alcance del Pedido 1]])</f>
        <v>8.4116448165693516</v>
      </c>
      <c r="X90" s="59">
        <f>Tabla2_2[[#This Row],[Entrega Subsiguiente 2025 (30 días calendario a partir de la solicitud de pedido al proveedor)]]/Tabla2_2[[#This Row],[Consumo de Despacho]]</f>
        <v>18.884240387793323</v>
      </c>
      <c r="Y90" s="59">
        <f>Tabla2_2[[#This Row],[CANTIDAD
TOTAL A COTIZAR]]/Tabla2_2[[#This Row],[Consumo de Despacho]]</f>
        <v>19.572793874628182</v>
      </c>
      <c r="Z90" s="60" t="s">
        <v>24</v>
      </c>
      <c r="AA90" s="60" t="s">
        <v>25</v>
      </c>
      <c r="AB90" s="63" t="s">
        <v>44</v>
      </c>
      <c r="AC90" s="64" t="s">
        <v>289</v>
      </c>
      <c r="AD90" s="63"/>
      <c r="AE90" s="63"/>
      <c r="AF90" s="63"/>
      <c r="AG90" s="63"/>
      <c r="AH90" s="63"/>
    </row>
    <row r="91" spans="1:34" ht="26">
      <c r="A91" s="20">
        <v>83</v>
      </c>
      <c r="B91" s="21">
        <v>101097001</v>
      </c>
      <c r="C91" s="22">
        <v>102028</v>
      </c>
      <c r="D91" s="23" t="s">
        <v>127</v>
      </c>
      <c r="E91" s="24">
        <v>212400</v>
      </c>
      <c r="F91" s="25">
        <v>0.25</v>
      </c>
      <c r="G91" s="25">
        <f t="shared" si="10"/>
        <v>53100</v>
      </c>
      <c r="H91" s="26">
        <v>11800</v>
      </c>
      <c r="I91" s="26">
        <v>343940</v>
      </c>
      <c r="J91" s="31">
        <f>Tabla2_2[[#This Row],[Saldos pendientes del contrato]]/Tabla2_2[[#This Row],[Consumo de Despacho]]</f>
        <v>29.147457627118644</v>
      </c>
      <c r="K91" s="26">
        <v>0</v>
      </c>
      <c r="L91" s="31">
        <f>Tabla2_2[[#This Row],[Manos del proveedor]]/Tabla2_2[[#This Row],[Consumo de Despacho]]</f>
        <v>0</v>
      </c>
      <c r="M91" s="26">
        <v>27060</v>
      </c>
      <c r="N91" s="31">
        <f>Tabla2_2[[#This Row],[Existencia]]/Tabla2_2[[#This Row],[Consumo de Despacho]]</f>
        <v>2.2932203389830508</v>
      </c>
      <c r="O91" s="32">
        <v>11800</v>
      </c>
      <c r="P91" s="58">
        <f>Tabla2_2[[#This Row],[Primer Pedido calculado]]-Tabla2_2[[#This Row],[Primera Entrega (30 días calendario Síntesis Química; 45 días calendario Bio/Biot; 45 días calendario Sustancias Controladas]]</f>
        <v>11800</v>
      </c>
      <c r="Q91" s="58">
        <f t="shared" si="6"/>
        <v>2950</v>
      </c>
      <c r="R91" s="58">
        <f>Tabla2_2[[#This Row],[Primer Pedido calculado]]-Tabla2_2[[#This Row],[Consumo de Despacho]]</f>
        <v>0</v>
      </c>
      <c r="S91" s="59">
        <f t="shared" si="7"/>
        <v>0</v>
      </c>
      <c r="T91" s="58">
        <f t="shared" si="9"/>
        <v>200600</v>
      </c>
      <c r="U91" s="59">
        <f t="shared" si="8"/>
        <v>50150</v>
      </c>
      <c r="V9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91" s="59">
        <f>SUM(Tabla2_2[[#This Row],[Alcance (en meses)]]+Tabla2_2[[#This Row],[Alcance (en meses)2]]+Tabla2_2[[#This Row],[Alcance (en meses)3]]+Tabla2_2[[#This Row],[Alcance del Pedido 1]])</f>
        <v>32.440677966101696</v>
      </c>
      <c r="X91" s="59">
        <f>Tabla2_2[[#This Row],[Entrega Subsiguiente 2025 (30 días calendario a partir de la solicitud de pedido al proveedor)]]/Tabla2_2[[#This Row],[Consumo de Despacho]]</f>
        <v>17</v>
      </c>
      <c r="Y91" s="59">
        <f>Tabla2_2[[#This Row],[CANTIDAD
TOTAL A COTIZAR]]/Tabla2_2[[#This Row],[Consumo de Despacho]]</f>
        <v>18</v>
      </c>
      <c r="Z91" s="60" t="s">
        <v>67</v>
      </c>
      <c r="AA91" s="60" t="s">
        <v>68</v>
      </c>
      <c r="AB91" s="63" t="s">
        <v>26</v>
      </c>
      <c r="AC91" s="64" t="s">
        <v>289</v>
      </c>
      <c r="AD91" s="63"/>
      <c r="AE91" s="63"/>
      <c r="AF91" s="63"/>
      <c r="AG91" s="63"/>
      <c r="AH91" s="63"/>
    </row>
    <row r="92" spans="1:34" ht="104">
      <c r="A92" s="20">
        <v>84</v>
      </c>
      <c r="B92" s="21">
        <v>102070601</v>
      </c>
      <c r="C92" s="22">
        <v>103383</v>
      </c>
      <c r="D92" s="23" t="s">
        <v>128</v>
      </c>
      <c r="E92" s="24">
        <v>5094</v>
      </c>
      <c r="F92" s="25">
        <v>35</v>
      </c>
      <c r="G92" s="25">
        <f t="shared" si="10"/>
        <v>178290</v>
      </c>
      <c r="H92" s="26">
        <v>594</v>
      </c>
      <c r="I92" s="26">
        <v>13374</v>
      </c>
      <c r="J92" s="31">
        <f>Tabla2_2[[#This Row],[Saldos pendientes del contrato]]/Tabla2_2[[#This Row],[Consumo de Despacho]]</f>
        <v>22.515151515151516</v>
      </c>
      <c r="K92" s="26">
        <v>0</v>
      </c>
      <c r="L92" s="31">
        <f>Tabla2_2[[#This Row],[Manos del proveedor]]/Tabla2_2[[#This Row],[Consumo de Despacho]]</f>
        <v>0</v>
      </c>
      <c r="M92" s="26">
        <v>1400</v>
      </c>
      <c r="N92" s="31">
        <f>Tabla2_2[[#This Row],[Existencia]]/Tabla2_2[[#This Row],[Consumo de Despacho]]</f>
        <v>2.3569023569023568</v>
      </c>
      <c r="O92" s="32">
        <v>594</v>
      </c>
      <c r="P92" s="58">
        <f>Tabla2_2[[#This Row],[Primer Pedido calculado]]-Tabla2_2[[#This Row],[Primera Entrega (30 días calendario Síntesis Química; 45 días calendario Bio/Biot; 45 días calendario Sustancias Controladas]]</f>
        <v>594</v>
      </c>
      <c r="Q92" s="58">
        <f t="shared" si="6"/>
        <v>20790</v>
      </c>
      <c r="R92" s="58">
        <f>Tabla2_2[[#This Row],[Primer Pedido calculado]]-Tabla2_2[[#This Row],[Consumo de Despacho]]</f>
        <v>0</v>
      </c>
      <c r="S92" s="59">
        <f t="shared" si="7"/>
        <v>0</v>
      </c>
      <c r="T92" s="58">
        <f t="shared" si="9"/>
        <v>4500</v>
      </c>
      <c r="U92" s="59">
        <f t="shared" si="8"/>
        <v>157500</v>
      </c>
      <c r="V9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92" s="59">
        <f>SUM(Tabla2_2[[#This Row],[Alcance (en meses)]]+Tabla2_2[[#This Row],[Alcance (en meses)2]]+Tabla2_2[[#This Row],[Alcance (en meses)3]]+Tabla2_2[[#This Row],[Alcance del Pedido 1]])</f>
        <v>25.872053872053872</v>
      </c>
      <c r="X92" s="59">
        <f>Tabla2_2[[#This Row],[Entrega Subsiguiente 2025 (30 días calendario a partir de la solicitud de pedido al proveedor)]]/Tabla2_2[[#This Row],[Consumo de Despacho]]</f>
        <v>7.5757575757575761</v>
      </c>
      <c r="Y92" s="59">
        <f>Tabla2_2[[#This Row],[CANTIDAD
TOTAL A COTIZAR]]/Tabla2_2[[#This Row],[Consumo de Despacho]]</f>
        <v>8.5757575757575761</v>
      </c>
      <c r="Z92" s="60" t="s">
        <v>28</v>
      </c>
      <c r="AA92" s="60" t="s">
        <v>25</v>
      </c>
      <c r="AB92" s="63" t="s">
        <v>26</v>
      </c>
      <c r="AC92" s="64" t="s">
        <v>289</v>
      </c>
      <c r="AD92" s="63"/>
      <c r="AE92" s="63"/>
      <c r="AF92" s="63"/>
      <c r="AG92" s="63"/>
      <c r="AH92" s="63"/>
    </row>
    <row r="93" spans="1:34" ht="28">
      <c r="A93" s="20">
        <v>85</v>
      </c>
      <c r="B93" s="21">
        <v>102082401</v>
      </c>
      <c r="C93" s="22">
        <v>12091</v>
      </c>
      <c r="D93" s="23" t="s">
        <v>129</v>
      </c>
      <c r="E93" s="24">
        <v>46548</v>
      </c>
      <c r="F93" s="25">
        <v>49.33</v>
      </c>
      <c r="G93" s="25">
        <f t="shared" si="10"/>
        <v>2296212.84</v>
      </c>
      <c r="H93" s="26">
        <v>2586</v>
      </c>
      <c r="I93" s="26">
        <v>0</v>
      </c>
      <c r="J93" s="31">
        <f>Tabla2_2[[#This Row],[Saldos pendientes del contrato]]/Tabla2_2[[#This Row],[Consumo de Despacho]]</f>
        <v>0</v>
      </c>
      <c r="K93" s="26">
        <v>0</v>
      </c>
      <c r="L93" s="31">
        <f>Tabla2_2[[#This Row],[Manos del proveedor]]/Tabla2_2[[#This Row],[Consumo de Despacho]]</f>
        <v>0</v>
      </c>
      <c r="M93" s="26">
        <v>326</v>
      </c>
      <c r="N93" s="31">
        <f>Tabla2_2[[#This Row],[Existencia]]/Tabla2_2[[#This Row],[Consumo de Despacho]]</f>
        <v>0.12606341840680588</v>
      </c>
      <c r="O93" s="32">
        <v>7758</v>
      </c>
      <c r="P93" s="58">
        <f>Tabla2_2[[#This Row],[Primer Pedido calculado]]-Tabla2_2[[#This Row],[Primera Entrega (30 días calendario Síntesis Química; 45 días calendario Bio/Biot; 45 días calendario Sustancias Controladas]]</f>
        <v>2586</v>
      </c>
      <c r="Q93" s="59">
        <f t="shared" si="6"/>
        <v>127567.37999999999</v>
      </c>
      <c r="R93" s="58">
        <f>Tabla2_2[[#This Row],[Primer Pedido calculado]]-Tabla2_2[[#This Row],[Consumo de Despacho]]</f>
        <v>5172</v>
      </c>
      <c r="S93" s="59">
        <f t="shared" si="7"/>
        <v>255134.75999999998</v>
      </c>
      <c r="T93" s="58">
        <f t="shared" si="9"/>
        <v>38790</v>
      </c>
      <c r="U93" s="59">
        <f t="shared" si="8"/>
        <v>1913510.7</v>
      </c>
      <c r="V9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93" s="59">
        <f>SUM(Tabla2_2[[#This Row],[Alcance (en meses)]]+Tabla2_2[[#This Row],[Alcance (en meses)2]]+Tabla2_2[[#This Row],[Alcance (en meses)3]]+Tabla2_2[[#This Row],[Alcance del Pedido 1]])</f>
        <v>3.1260634184068059</v>
      </c>
      <c r="X93" s="59">
        <f>Tabla2_2[[#This Row],[Entrega Subsiguiente 2025 (30 días calendario a partir de la solicitud de pedido al proveedor)]]/Tabla2_2[[#This Row],[Consumo de Despacho]]</f>
        <v>15</v>
      </c>
      <c r="Y93" s="59">
        <f>Tabla2_2[[#This Row],[CANTIDAD
TOTAL A COTIZAR]]/Tabla2_2[[#This Row],[Consumo de Despacho]]</f>
        <v>18</v>
      </c>
      <c r="Z93" s="60" t="s">
        <v>37</v>
      </c>
      <c r="AA93" s="60" t="s">
        <v>25</v>
      </c>
      <c r="AB93" s="63" t="s">
        <v>29</v>
      </c>
      <c r="AC93" s="64" t="s">
        <v>289</v>
      </c>
      <c r="AD93" s="63"/>
      <c r="AE93" s="63"/>
      <c r="AF93" s="63"/>
      <c r="AG93" s="63"/>
      <c r="AH93" s="63"/>
    </row>
    <row r="94" spans="1:34" ht="65">
      <c r="A94" s="20">
        <v>86</v>
      </c>
      <c r="B94" s="21">
        <v>105001401</v>
      </c>
      <c r="C94" s="22">
        <v>10526</v>
      </c>
      <c r="D94" s="23" t="s">
        <v>130</v>
      </c>
      <c r="E94" s="24">
        <v>60966</v>
      </c>
      <c r="F94" s="25">
        <v>4.24</v>
      </c>
      <c r="G94" s="25">
        <f t="shared" si="10"/>
        <v>258495.84000000003</v>
      </c>
      <c r="H94" s="26">
        <v>3387</v>
      </c>
      <c r="I94" s="26">
        <v>5787</v>
      </c>
      <c r="J94" s="31">
        <f>Tabla2_2[[#This Row],[Saldos pendientes del contrato]]/Tabla2_2[[#This Row],[Consumo de Despacho]]</f>
        <v>1.70859167404783</v>
      </c>
      <c r="K94" s="26">
        <v>5717</v>
      </c>
      <c r="L94" s="31">
        <f>Tabla2_2[[#This Row],[Manos del proveedor]]/Tabla2_2[[#This Row],[Consumo de Despacho]]</f>
        <v>1.6879244168881016</v>
      </c>
      <c r="M94" s="26">
        <v>6083</v>
      </c>
      <c r="N94" s="31">
        <f>Tabla2_2[[#This Row],[Existencia]]/Tabla2_2[[#This Row],[Consumo de Despacho]]</f>
        <v>1.7959846471803955</v>
      </c>
      <c r="O94" s="32">
        <v>3387</v>
      </c>
      <c r="P94" s="58">
        <f>Tabla2_2[[#This Row],[Primer Pedido calculado]]-Tabla2_2[[#This Row],[Primera Entrega (30 días calendario Síntesis Química; 45 días calendario Bio/Biot; 45 días calendario Sustancias Controladas]]</f>
        <v>3387</v>
      </c>
      <c r="Q94" s="58">
        <f t="shared" si="6"/>
        <v>14360.880000000001</v>
      </c>
      <c r="R94" s="58">
        <f>Tabla2_2[[#This Row],[Primer Pedido calculado]]-Tabla2_2[[#This Row],[Consumo de Despacho]]</f>
        <v>0</v>
      </c>
      <c r="S94" s="59">
        <f t="shared" si="7"/>
        <v>0</v>
      </c>
      <c r="T94" s="58">
        <f t="shared" si="9"/>
        <v>57579</v>
      </c>
      <c r="U94" s="59">
        <f t="shared" si="8"/>
        <v>244134.96000000002</v>
      </c>
      <c r="V9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94" s="59">
        <f>SUM(Tabla2_2[[#This Row],[Alcance (en meses)]]+Tabla2_2[[#This Row],[Alcance (en meses)2]]+Tabla2_2[[#This Row],[Alcance (en meses)3]]+Tabla2_2[[#This Row],[Alcance del Pedido 1]])</f>
        <v>6.1925007381163271</v>
      </c>
      <c r="X94" s="59">
        <f>Tabla2_2[[#This Row],[Entrega Subsiguiente 2025 (30 días calendario a partir de la solicitud de pedido al proveedor)]]/Tabla2_2[[#This Row],[Consumo de Despacho]]</f>
        <v>17</v>
      </c>
      <c r="Y94" s="59">
        <f>Tabla2_2[[#This Row],[CANTIDAD
TOTAL A COTIZAR]]/Tabla2_2[[#This Row],[Consumo de Despacho]]</f>
        <v>18</v>
      </c>
      <c r="Z94" s="60" t="s">
        <v>37</v>
      </c>
      <c r="AA94" s="60" t="s">
        <v>25</v>
      </c>
      <c r="AB94" s="63" t="s">
        <v>71</v>
      </c>
      <c r="AC94" s="64" t="s">
        <v>289</v>
      </c>
      <c r="AD94" s="63"/>
      <c r="AE94" s="63"/>
      <c r="AF94" s="63"/>
      <c r="AG94" s="63"/>
      <c r="AH94" s="63"/>
    </row>
    <row r="95" spans="1:34" ht="26">
      <c r="A95" s="20">
        <v>87</v>
      </c>
      <c r="B95" s="21">
        <v>105000101</v>
      </c>
      <c r="C95" s="22">
        <v>105130</v>
      </c>
      <c r="D95" s="23" t="s">
        <v>131</v>
      </c>
      <c r="E95" s="24">
        <v>2034</v>
      </c>
      <c r="F95" s="25">
        <v>92</v>
      </c>
      <c r="G95" s="25">
        <f t="shared" si="10"/>
        <v>187128</v>
      </c>
      <c r="H95" s="26">
        <v>137</v>
      </c>
      <c r="I95" s="26">
        <v>0</v>
      </c>
      <c r="J95" s="31">
        <f>Tabla2_2[[#This Row],[Saldos pendientes del contrato]]/Tabla2_2[[#This Row],[Consumo de Despacho]]</f>
        <v>0</v>
      </c>
      <c r="K95" s="26">
        <v>0</v>
      </c>
      <c r="L95" s="31">
        <f>Tabla2_2[[#This Row],[Manos del proveedor]]/Tabla2_2[[#This Row],[Consumo de Despacho]]</f>
        <v>0</v>
      </c>
      <c r="M95" s="26">
        <v>0</v>
      </c>
      <c r="N95" s="31">
        <f>Tabla2_2[[#This Row],[Existencia]]/Tabla2_2[[#This Row],[Consumo de Despacho]]</f>
        <v>0</v>
      </c>
      <c r="O95" s="32">
        <v>411</v>
      </c>
      <c r="P95" s="58">
        <f>Tabla2_2[[#This Row],[Primer Pedido calculado]]-Tabla2_2[[#This Row],[Primera Entrega (30 días calendario Síntesis Química; 45 días calendario Bio/Biot; 45 días calendario Sustancias Controladas]]</f>
        <v>137</v>
      </c>
      <c r="Q95" s="59">
        <f t="shared" si="6"/>
        <v>12604</v>
      </c>
      <c r="R95" s="58">
        <f>Tabla2_2[[#This Row],[Primer Pedido calculado]]-Tabla2_2[[#This Row],[Consumo de Despacho]]</f>
        <v>274</v>
      </c>
      <c r="S95" s="59">
        <f t="shared" si="7"/>
        <v>25208</v>
      </c>
      <c r="T95" s="58">
        <f t="shared" si="9"/>
        <v>1623</v>
      </c>
      <c r="U95" s="59">
        <f t="shared" si="8"/>
        <v>149316</v>
      </c>
      <c r="V9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95" s="59">
        <f>SUM(Tabla2_2[[#This Row],[Alcance (en meses)]]+Tabla2_2[[#This Row],[Alcance (en meses)2]]+Tabla2_2[[#This Row],[Alcance (en meses)3]]+Tabla2_2[[#This Row],[Alcance del Pedido 1]])</f>
        <v>3</v>
      </c>
      <c r="X95" s="59">
        <f>Tabla2_2[[#This Row],[Entrega Subsiguiente 2025 (30 días calendario a partir de la solicitud de pedido al proveedor)]]/Tabla2_2[[#This Row],[Consumo de Despacho]]</f>
        <v>11.846715328467154</v>
      </c>
      <c r="Y95" s="59">
        <f>Tabla2_2[[#This Row],[CANTIDAD
TOTAL A COTIZAR]]/Tabla2_2[[#This Row],[Consumo de Despacho]]</f>
        <v>14.846715328467154</v>
      </c>
      <c r="Z95" s="60" t="s">
        <v>37</v>
      </c>
      <c r="AA95" s="60" t="s">
        <v>55</v>
      </c>
      <c r="AB95" s="63" t="s">
        <v>35</v>
      </c>
      <c r="AC95" s="64" t="s">
        <v>289</v>
      </c>
      <c r="AD95" s="63"/>
      <c r="AE95" s="63"/>
      <c r="AF95" s="63"/>
      <c r="AG95" s="63"/>
      <c r="AH95" s="63"/>
    </row>
    <row r="96" spans="1:34" ht="14.5">
      <c r="A96" s="20">
        <v>88</v>
      </c>
      <c r="B96" s="21">
        <v>101099501</v>
      </c>
      <c r="C96" s="22">
        <v>104992</v>
      </c>
      <c r="D96" s="23" t="s">
        <v>132</v>
      </c>
      <c r="E96" s="24">
        <v>85104</v>
      </c>
      <c r="F96" s="25">
        <v>5.7</v>
      </c>
      <c r="G96" s="25">
        <f t="shared" si="10"/>
        <v>485092.8</v>
      </c>
      <c r="H96" s="26">
        <v>4728</v>
      </c>
      <c r="I96" s="26">
        <v>0</v>
      </c>
      <c r="J96" s="31">
        <f>Tabla2_2[[#This Row],[Saldos pendientes del contrato]]/Tabla2_2[[#This Row],[Consumo de Despacho]]</f>
        <v>0</v>
      </c>
      <c r="K96" s="26">
        <v>0</v>
      </c>
      <c r="L96" s="31">
        <f>Tabla2_2[[#This Row],[Manos del proveedor]]/Tabla2_2[[#This Row],[Consumo de Despacho]]</f>
        <v>0</v>
      </c>
      <c r="M96" s="26">
        <v>37140</v>
      </c>
      <c r="N96" s="31">
        <f>Tabla2_2[[#This Row],[Existencia]]/Tabla2_2[[#This Row],[Consumo de Despacho]]</f>
        <v>7.8553299492385786</v>
      </c>
      <c r="O96" s="32">
        <v>4728</v>
      </c>
      <c r="P96" s="58">
        <f>Tabla2_2[[#This Row],[Primer Pedido calculado]]-Tabla2_2[[#This Row],[Primera Entrega (30 días calendario Síntesis Química; 45 días calendario Bio/Biot; 45 días calendario Sustancias Controladas]]</f>
        <v>0</v>
      </c>
      <c r="Q96" s="58">
        <f t="shared" si="6"/>
        <v>0</v>
      </c>
      <c r="R96" s="58">
        <v>4728</v>
      </c>
      <c r="S96" s="59">
        <f t="shared" si="7"/>
        <v>26949.600000000002</v>
      </c>
      <c r="T96" s="58">
        <f t="shared" si="9"/>
        <v>80376</v>
      </c>
      <c r="U96" s="59">
        <f t="shared" si="8"/>
        <v>458143.2</v>
      </c>
      <c r="V9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96" s="59">
        <f>SUM(Tabla2_2[[#This Row],[Alcance (en meses)]]+Tabla2_2[[#This Row],[Alcance (en meses)2]]+Tabla2_2[[#This Row],[Alcance (en meses)3]]+Tabla2_2[[#This Row],[Alcance del Pedido 1]])</f>
        <v>8.8553299492385786</v>
      </c>
      <c r="X96" s="59">
        <f>Tabla2_2[[#This Row],[Entrega Subsiguiente 2025 (30 días calendario a partir de la solicitud de pedido al proveedor)]]/Tabla2_2[[#This Row],[Consumo de Despacho]]</f>
        <v>17</v>
      </c>
      <c r="Y96" s="59">
        <f>Tabla2_2[[#This Row],[CANTIDAD
TOTAL A COTIZAR]]/Tabla2_2[[#This Row],[Consumo de Despacho]]</f>
        <v>18</v>
      </c>
      <c r="Z96" s="60" t="s">
        <v>28</v>
      </c>
      <c r="AA96" s="60" t="s">
        <v>25</v>
      </c>
      <c r="AB96" s="63" t="s">
        <v>44</v>
      </c>
      <c r="AC96" s="64" t="s">
        <v>287</v>
      </c>
      <c r="AD96" s="63"/>
      <c r="AE96" s="63"/>
      <c r="AF96" s="63"/>
      <c r="AG96" s="63"/>
      <c r="AH96" s="63"/>
    </row>
    <row r="97" spans="1:34" ht="41">
      <c r="A97" s="20">
        <v>89</v>
      </c>
      <c r="B97" s="21">
        <v>102091801</v>
      </c>
      <c r="C97" s="22">
        <v>11929</v>
      </c>
      <c r="D97" s="23" t="s">
        <v>317</v>
      </c>
      <c r="E97" s="24">
        <v>14994</v>
      </c>
      <c r="F97" s="25">
        <v>60</v>
      </c>
      <c r="G97" s="25">
        <f t="shared" si="10"/>
        <v>899640</v>
      </c>
      <c r="H97" s="26">
        <v>833</v>
      </c>
      <c r="I97" s="26">
        <v>0</v>
      </c>
      <c r="J97" s="31">
        <f>Tabla2_2[[#This Row],[Saldos pendientes del contrato]]/Tabla2_2[[#This Row],[Consumo de Despacho]]</f>
        <v>0</v>
      </c>
      <c r="K97" s="26">
        <v>0</v>
      </c>
      <c r="L97" s="31">
        <f>Tabla2_2[[#This Row],[Manos del proveedor]]/Tabla2_2[[#This Row],[Consumo de Despacho]]</f>
        <v>0</v>
      </c>
      <c r="M97" s="26">
        <v>3726</v>
      </c>
      <c r="N97" s="31">
        <f>Tabla2_2[[#This Row],[Existencia]]/Tabla2_2[[#This Row],[Consumo de Despacho]]</f>
        <v>4.472989195678271</v>
      </c>
      <c r="O97" s="32">
        <v>2499</v>
      </c>
      <c r="P97" s="58">
        <f>Tabla2_2[[#This Row],[Primer Pedido calculado]]-Tabla2_2[[#This Row],[Primera Entrega (30 días calendario Síntesis Química; 45 días calendario Bio/Biot; 45 días calendario Sustancias Controladas]]</f>
        <v>833</v>
      </c>
      <c r="Q97" s="58">
        <f t="shared" si="6"/>
        <v>49980</v>
      </c>
      <c r="R97" s="58">
        <f>Tabla2_2[[#This Row],[Primer Pedido calculado]]-Tabla2_2[[#This Row],[Consumo de Despacho]]</f>
        <v>1666</v>
      </c>
      <c r="S97" s="59">
        <f t="shared" si="7"/>
        <v>99960</v>
      </c>
      <c r="T97" s="58">
        <f t="shared" si="9"/>
        <v>12495</v>
      </c>
      <c r="U97" s="59">
        <f t="shared" si="8"/>
        <v>749700</v>
      </c>
      <c r="V9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97" s="59">
        <f>SUM(Tabla2_2[[#This Row],[Alcance (en meses)]]+Tabla2_2[[#This Row],[Alcance (en meses)2]]+Tabla2_2[[#This Row],[Alcance (en meses)3]]+Tabla2_2[[#This Row],[Alcance del Pedido 1]])</f>
        <v>7.472989195678271</v>
      </c>
      <c r="X97" s="59">
        <f>Tabla2_2[[#This Row],[Entrega Subsiguiente 2025 (30 días calendario a partir de la solicitud de pedido al proveedor)]]/Tabla2_2[[#This Row],[Consumo de Despacho]]</f>
        <v>15</v>
      </c>
      <c r="Y97" s="59">
        <f>Tabla2_2[[#This Row],[CANTIDAD
TOTAL A COTIZAR]]/Tabla2_2[[#This Row],[Consumo de Despacho]]</f>
        <v>18</v>
      </c>
      <c r="Z97" s="60" t="s">
        <v>37</v>
      </c>
      <c r="AA97" s="60" t="s">
        <v>40</v>
      </c>
      <c r="AB97" s="63" t="s">
        <v>32</v>
      </c>
      <c r="AC97" s="64" t="s">
        <v>286</v>
      </c>
      <c r="AD97" s="63"/>
      <c r="AE97" s="63"/>
      <c r="AF97" s="63"/>
      <c r="AG97" s="63"/>
      <c r="AH97" s="63"/>
    </row>
    <row r="98" spans="1:34" ht="39">
      <c r="A98" s="20">
        <v>90</v>
      </c>
      <c r="B98" s="21">
        <v>101008601</v>
      </c>
      <c r="C98" s="22">
        <v>101320</v>
      </c>
      <c r="D98" s="23" t="s">
        <v>134</v>
      </c>
      <c r="E98" s="24">
        <v>4261338</v>
      </c>
      <c r="F98" s="25">
        <v>7.0000000000000007E-2</v>
      </c>
      <c r="G98" s="25">
        <f t="shared" si="10"/>
        <v>298293.66000000003</v>
      </c>
      <c r="H98" s="26">
        <v>236741</v>
      </c>
      <c r="I98" s="26">
        <v>60</v>
      </c>
      <c r="J98" s="31">
        <f>Tabla2_2[[#This Row],[Saldos pendientes del contrato]]/Tabla2_2[[#This Row],[Consumo de Despacho]]</f>
        <v>2.5344152470421262E-4</v>
      </c>
      <c r="K98" s="26">
        <v>0</v>
      </c>
      <c r="L98" s="31">
        <f>Tabla2_2[[#This Row],[Manos del proveedor]]/Tabla2_2[[#This Row],[Consumo de Despacho]]</f>
        <v>0</v>
      </c>
      <c r="M98" s="26">
        <v>0</v>
      </c>
      <c r="N98" s="31">
        <f>Tabla2_2[[#This Row],[Existencia]]/Tabla2_2[[#This Row],[Consumo de Despacho]]</f>
        <v>0</v>
      </c>
      <c r="O98" s="32">
        <v>710223</v>
      </c>
      <c r="P98" s="58">
        <v>0</v>
      </c>
      <c r="Q98" s="59">
        <f t="shared" si="6"/>
        <v>0</v>
      </c>
      <c r="R98" s="58">
        <v>710223</v>
      </c>
      <c r="S98" s="59">
        <f t="shared" si="7"/>
        <v>49715.610000000008</v>
      </c>
      <c r="T98" s="58">
        <f t="shared" si="9"/>
        <v>3551115</v>
      </c>
      <c r="U98" s="59">
        <f t="shared" si="8"/>
        <v>248578.05000000002</v>
      </c>
      <c r="V9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98" s="59">
        <f>SUM(Tabla2_2[[#This Row],[Alcance (en meses)]]+Tabla2_2[[#This Row],[Alcance (en meses)2]]+Tabla2_2[[#This Row],[Alcance (en meses)3]]+Tabla2_2[[#This Row],[Alcance del Pedido 1]])</f>
        <v>3.0002534415247042</v>
      </c>
      <c r="X98" s="59">
        <f>Tabla2_2[[#This Row],[Entrega Subsiguiente 2025 (30 días calendario a partir de la solicitud de pedido al proveedor)]]/Tabla2_2[[#This Row],[Consumo de Despacho]]</f>
        <v>15</v>
      </c>
      <c r="Y98" s="59">
        <f>Tabla2_2[[#This Row],[CANTIDAD
TOTAL A COTIZAR]]/Tabla2_2[[#This Row],[Consumo de Despacho]]</f>
        <v>18</v>
      </c>
      <c r="Z98" s="60" t="s">
        <v>31</v>
      </c>
      <c r="AA98" s="60" t="s">
        <v>25</v>
      </c>
      <c r="AB98" s="63" t="s">
        <v>35</v>
      </c>
      <c r="AC98" s="64" t="s">
        <v>289</v>
      </c>
      <c r="AD98" s="63"/>
      <c r="AE98" s="63"/>
      <c r="AF98" s="63"/>
      <c r="AG98" s="63"/>
      <c r="AH98" s="63"/>
    </row>
    <row r="99" spans="1:34" ht="26">
      <c r="A99" s="20">
        <v>91</v>
      </c>
      <c r="B99" s="21">
        <v>102030701</v>
      </c>
      <c r="C99" s="22">
        <v>10115</v>
      </c>
      <c r="D99" s="23" t="s">
        <v>318</v>
      </c>
      <c r="E99" s="24">
        <v>860670</v>
      </c>
      <c r="F99" s="25">
        <v>0.42</v>
      </c>
      <c r="G99" s="25">
        <f t="shared" si="10"/>
        <v>361481.39999999997</v>
      </c>
      <c r="H99" s="26">
        <v>47815</v>
      </c>
      <c r="I99" s="26">
        <v>246360</v>
      </c>
      <c r="J99" s="31">
        <f>Tabla2_2[[#This Row],[Saldos pendientes del contrato]]/Tabla2_2[[#This Row],[Consumo de Despacho]]</f>
        <v>5.1523580466380841</v>
      </c>
      <c r="K99" s="26">
        <v>0</v>
      </c>
      <c r="L99" s="31">
        <f>Tabla2_2[[#This Row],[Manos del proveedor]]/Tabla2_2[[#This Row],[Consumo de Despacho]]</f>
        <v>0</v>
      </c>
      <c r="M99" s="26">
        <v>176928</v>
      </c>
      <c r="N99" s="31">
        <f>Tabla2_2[[#This Row],[Existencia]]/Tabla2_2[[#This Row],[Consumo de Despacho]]</f>
        <v>3.7002614242392555</v>
      </c>
      <c r="O99" s="32">
        <v>47815</v>
      </c>
      <c r="P99" s="58">
        <f>Tabla2_2[[#This Row],[Primer Pedido calculado]]-Tabla2_2[[#This Row],[Primera Entrega (30 días calendario Síntesis Química; 45 días calendario Bio/Biot; 45 días calendario Sustancias Controladas]]</f>
        <v>47815</v>
      </c>
      <c r="Q99" s="58">
        <f t="shared" si="6"/>
        <v>20082.3</v>
      </c>
      <c r="R99" s="58">
        <f>Tabla2_2[[#This Row],[Primer Pedido calculado]]-Tabla2_2[[#This Row],[Consumo de Despacho]]</f>
        <v>0</v>
      </c>
      <c r="S99" s="59">
        <f t="shared" si="7"/>
        <v>0</v>
      </c>
      <c r="T99" s="58">
        <f t="shared" si="9"/>
        <v>812855</v>
      </c>
      <c r="U99" s="59">
        <f t="shared" si="8"/>
        <v>341399.1</v>
      </c>
      <c r="V9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99" s="59">
        <f>SUM(Tabla2_2[[#This Row],[Alcance (en meses)]]+Tabla2_2[[#This Row],[Alcance (en meses)2]]+Tabla2_2[[#This Row],[Alcance (en meses)3]]+Tabla2_2[[#This Row],[Alcance del Pedido 1]])</f>
        <v>9.8526194708773396</v>
      </c>
      <c r="X99" s="59">
        <f>Tabla2_2[[#This Row],[Entrega Subsiguiente 2025 (30 días calendario a partir de la solicitud de pedido al proveedor)]]/Tabla2_2[[#This Row],[Consumo de Despacho]]</f>
        <v>17</v>
      </c>
      <c r="Y99" s="59">
        <f>Tabla2_2[[#This Row],[CANTIDAD
TOTAL A COTIZAR]]/Tabla2_2[[#This Row],[Consumo de Despacho]]</f>
        <v>18</v>
      </c>
      <c r="Z99" s="60" t="s">
        <v>67</v>
      </c>
      <c r="AA99" s="60" t="s">
        <v>81</v>
      </c>
      <c r="AB99" s="63" t="s">
        <v>41</v>
      </c>
      <c r="AC99" s="64" t="s">
        <v>288</v>
      </c>
      <c r="AD99" s="63"/>
      <c r="AE99" s="63"/>
      <c r="AF99" s="63"/>
      <c r="AG99" s="63"/>
      <c r="AH99" s="63"/>
    </row>
    <row r="100" spans="1:34" ht="39">
      <c r="A100" s="20">
        <v>92</v>
      </c>
      <c r="B100" s="21">
        <v>103060601</v>
      </c>
      <c r="C100" s="22">
        <v>11899</v>
      </c>
      <c r="D100" s="23" t="s">
        <v>136</v>
      </c>
      <c r="E100" s="24">
        <v>21726</v>
      </c>
      <c r="F100" s="25">
        <v>3.88</v>
      </c>
      <c r="G100" s="25">
        <f t="shared" si="10"/>
        <v>84296.88</v>
      </c>
      <c r="H100" s="26">
        <v>1207</v>
      </c>
      <c r="I100" s="26">
        <v>7149</v>
      </c>
      <c r="J100" s="31">
        <f>Tabla2_2[[#This Row],[Saldos pendientes del contrato]]/Tabla2_2[[#This Row],[Consumo de Despacho]]</f>
        <v>5.9229494614747304</v>
      </c>
      <c r="K100" s="26">
        <v>3780</v>
      </c>
      <c r="L100" s="31">
        <f>Tabla2_2[[#This Row],[Manos del proveedor]]/Tabla2_2[[#This Row],[Consumo de Despacho]]</f>
        <v>3.1317315658657829</v>
      </c>
      <c r="M100" s="26">
        <v>1266</v>
      </c>
      <c r="N100" s="31">
        <f>Tabla2_2[[#This Row],[Existencia]]/Tabla2_2[[#This Row],[Consumo de Despacho]]</f>
        <v>1.0488815244407623</v>
      </c>
      <c r="O100" s="32">
        <v>3621</v>
      </c>
      <c r="P100" s="58">
        <f>Tabla2_2[[#This Row],[Primer Pedido calculado]]-Tabla2_2[[#This Row],[Primera Entrega (30 días calendario Síntesis Química; 45 días calendario Bio/Biot; 45 días calendario Sustancias Controladas]]</f>
        <v>1207</v>
      </c>
      <c r="Q100" s="59">
        <f t="shared" si="6"/>
        <v>4683.16</v>
      </c>
      <c r="R100" s="58">
        <f>Tabla2_2[[#This Row],[Primer Pedido calculado]]-Tabla2_2[[#This Row],[Consumo de Despacho]]</f>
        <v>2414</v>
      </c>
      <c r="S100" s="59">
        <f t="shared" si="7"/>
        <v>9366.32</v>
      </c>
      <c r="T100" s="58">
        <f t="shared" si="9"/>
        <v>18105</v>
      </c>
      <c r="U100" s="59">
        <f t="shared" si="8"/>
        <v>70247.399999999994</v>
      </c>
      <c r="V10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00" s="59">
        <f>SUM(Tabla2_2[[#This Row],[Alcance (en meses)]]+Tabla2_2[[#This Row],[Alcance (en meses)2]]+Tabla2_2[[#This Row],[Alcance (en meses)3]]+Tabla2_2[[#This Row],[Alcance del Pedido 1]])</f>
        <v>13.103562551781277</v>
      </c>
      <c r="X100" s="59">
        <f>Tabla2_2[[#This Row],[Entrega Subsiguiente 2025 (30 días calendario a partir de la solicitud de pedido al proveedor)]]/Tabla2_2[[#This Row],[Consumo de Despacho]]</f>
        <v>15</v>
      </c>
      <c r="Y100" s="59">
        <f>Tabla2_2[[#This Row],[CANTIDAD
TOTAL A COTIZAR]]/Tabla2_2[[#This Row],[Consumo de Despacho]]</f>
        <v>18</v>
      </c>
      <c r="Z100" s="60" t="s">
        <v>49</v>
      </c>
      <c r="AA100" s="60" t="s">
        <v>25</v>
      </c>
      <c r="AB100" s="63" t="s">
        <v>71</v>
      </c>
      <c r="AC100" s="64" t="s">
        <v>288</v>
      </c>
      <c r="AD100" s="63"/>
      <c r="AE100" s="63"/>
      <c r="AF100" s="63"/>
      <c r="AG100" s="63"/>
      <c r="AH100" s="63"/>
    </row>
    <row r="101" spans="1:34" ht="14.5">
      <c r="A101" s="20">
        <v>93</v>
      </c>
      <c r="B101" s="21">
        <v>101001801</v>
      </c>
      <c r="C101" s="22">
        <v>10505</v>
      </c>
      <c r="D101" s="23" t="s">
        <v>137</v>
      </c>
      <c r="E101" s="24">
        <v>3227346</v>
      </c>
      <c r="F101" s="25">
        <v>0.05</v>
      </c>
      <c r="G101" s="25">
        <f t="shared" si="10"/>
        <v>161367.30000000002</v>
      </c>
      <c r="H101" s="26">
        <v>154138</v>
      </c>
      <c r="I101" s="26">
        <v>0</v>
      </c>
      <c r="J101" s="31">
        <f>Tabla2_2[[#This Row],[Saldos pendientes del contrato]]/Tabla2_2[[#This Row],[Consumo de Despacho]]</f>
        <v>0</v>
      </c>
      <c r="K101" s="26">
        <v>0</v>
      </c>
      <c r="L101" s="31">
        <f>Tabla2_2[[#This Row],[Manos del proveedor]]/Tabla2_2[[#This Row],[Consumo de Despacho]]</f>
        <v>0</v>
      </c>
      <c r="M101" s="26">
        <v>99780</v>
      </c>
      <c r="N101" s="31">
        <f>Tabla2_2[[#This Row],[Existencia]]/Tabla2_2[[#This Row],[Consumo de Despacho]]</f>
        <v>0.64734199224071931</v>
      </c>
      <c r="O101" s="32">
        <v>309000</v>
      </c>
      <c r="P101" s="58">
        <f>Tabla2_2[[#This Row],[Primer Pedido calculado]]-Tabla2_2[[#This Row],[Primera Entrega (30 días calendario Síntesis Química; 45 días calendario Bio/Biot; 45 días calendario Sustancias Controladas]]</f>
        <v>154138</v>
      </c>
      <c r="Q101" s="58">
        <f t="shared" si="6"/>
        <v>7706.9000000000005</v>
      </c>
      <c r="R101" s="58">
        <f>Tabla2_2[[#This Row],[Primer Pedido calculado]]-Tabla2_2[[#This Row],[Consumo de Despacho]]</f>
        <v>154862</v>
      </c>
      <c r="S101" s="59">
        <f t="shared" si="7"/>
        <v>7743.1</v>
      </c>
      <c r="T101" s="58">
        <f t="shared" si="9"/>
        <v>2918346</v>
      </c>
      <c r="U101" s="59">
        <f t="shared" si="8"/>
        <v>145917.30000000002</v>
      </c>
      <c r="V10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2.004697089620989</v>
      </c>
      <c r="W101" s="59">
        <f>SUM(Tabla2_2[[#This Row],[Alcance (en meses)]]+Tabla2_2[[#This Row],[Alcance (en meses)2]]+Tabla2_2[[#This Row],[Alcance (en meses)3]]+Tabla2_2[[#This Row],[Alcance del Pedido 1]])</f>
        <v>2.6520390818617083</v>
      </c>
      <c r="X101" s="59">
        <f>Tabla2_2[[#This Row],[Entrega Subsiguiente 2025 (30 días calendario a partir de la solicitud de pedido al proveedor)]]/Tabla2_2[[#This Row],[Consumo de Despacho]]</f>
        <v>18.933332468307622</v>
      </c>
      <c r="Y101" s="59">
        <f>Tabla2_2[[#This Row],[CANTIDAD
TOTAL A COTIZAR]]/Tabla2_2[[#This Row],[Consumo de Despacho]]</f>
        <v>20.938029557928608</v>
      </c>
      <c r="Z101" s="60" t="s">
        <v>24</v>
      </c>
      <c r="AA101" s="60" t="s">
        <v>25</v>
      </c>
      <c r="AB101" s="63" t="s">
        <v>29</v>
      </c>
      <c r="AC101" s="64" t="s">
        <v>289</v>
      </c>
      <c r="AD101" s="63"/>
      <c r="AE101" s="63"/>
      <c r="AF101" s="63"/>
      <c r="AG101" s="63"/>
      <c r="AH101" s="63"/>
    </row>
    <row r="102" spans="1:34" ht="15">
      <c r="A102" s="20">
        <v>94</v>
      </c>
      <c r="B102" s="21">
        <v>102077201</v>
      </c>
      <c r="C102" s="22">
        <v>10337</v>
      </c>
      <c r="D102" s="23" t="s">
        <v>319</v>
      </c>
      <c r="E102" s="24">
        <v>35496</v>
      </c>
      <c r="F102" s="25">
        <v>0.94</v>
      </c>
      <c r="G102" s="25">
        <f t="shared" si="10"/>
        <v>33366.239999999998</v>
      </c>
      <c r="H102" s="26">
        <v>1972</v>
      </c>
      <c r="I102" s="26">
        <v>0</v>
      </c>
      <c r="J102" s="31">
        <f>Tabla2_2[[#This Row],[Saldos pendientes del contrato]]/Tabla2_2[[#This Row],[Consumo de Despacho]]</f>
        <v>0</v>
      </c>
      <c r="K102" s="26">
        <v>0</v>
      </c>
      <c r="L102" s="31">
        <f>Tabla2_2[[#This Row],[Manos del proveedor]]/Tabla2_2[[#This Row],[Consumo de Despacho]]</f>
        <v>0</v>
      </c>
      <c r="M102" s="26">
        <v>12295</v>
      </c>
      <c r="N102" s="31">
        <f>Tabla2_2[[#This Row],[Existencia]]/Tabla2_2[[#This Row],[Consumo de Despacho]]</f>
        <v>6.2347870182555782</v>
      </c>
      <c r="O102" s="32">
        <v>3944</v>
      </c>
      <c r="P102" s="58">
        <f>Tabla2_2[[#This Row],[Primer Pedido calculado]]-Tabla2_2[[#This Row],[Primera Entrega (30 días calendario Síntesis Química; 45 días calendario Bio/Biot; 45 días calendario Sustancias Controladas]]</f>
        <v>1972</v>
      </c>
      <c r="Q102" s="58">
        <f t="shared" si="6"/>
        <v>1853.6799999999998</v>
      </c>
      <c r="R102" s="58">
        <f>Tabla2_2[[#This Row],[Primer Pedido calculado]]-Tabla2_2[[#This Row],[Consumo de Despacho]]</f>
        <v>1972</v>
      </c>
      <c r="S102" s="59">
        <f t="shared" si="7"/>
        <v>1853.6799999999998</v>
      </c>
      <c r="T102" s="58">
        <f t="shared" si="9"/>
        <v>31552</v>
      </c>
      <c r="U102" s="59">
        <f t="shared" si="8"/>
        <v>29658.879999999997</v>
      </c>
      <c r="V10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102" s="59">
        <f>SUM(Tabla2_2[[#This Row],[Alcance (en meses)]]+Tabla2_2[[#This Row],[Alcance (en meses)2]]+Tabla2_2[[#This Row],[Alcance (en meses)3]]+Tabla2_2[[#This Row],[Alcance del Pedido 1]])</f>
        <v>8.2347870182555774</v>
      </c>
      <c r="X102" s="59">
        <f>Tabla2_2[[#This Row],[Entrega Subsiguiente 2025 (30 días calendario a partir de la solicitud de pedido al proveedor)]]/Tabla2_2[[#This Row],[Consumo de Despacho]]</f>
        <v>16</v>
      </c>
      <c r="Y102" s="59">
        <f>Tabla2_2[[#This Row],[CANTIDAD
TOTAL A COTIZAR]]/Tabla2_2[[#This Row],[Consumo de Despacho]]</f>
        <v>18</v>
      </c>
      <c r="Z102" s="60" t="s">
        <v>28</v>
      </c>
      <c r="AA102" s="60" t="s">
        <v>25</v>
      </c>
      <c r="AB102" s="63" t="s">
        <v>76</v>
      </c>
      <c r="AC102" s="64" t="s">
        <v>289</v>
      </c>
      <c r="AD102" s="63"/>
      <c r="AE102" s="63"/>
      <c r="AF102" s="63"/>
      <c r="AG102" s="63"/>
      <c r="AH102" s="63"/>
    </row>
    <row r="103" spans="1:34" ht="26">
      <c r="A103" s="20">
        <v>95</v>
      </c>
      <c r="B103" s="21">
        <v>102001302</v>
      </c>
      <c r="C103" s="22">
        <v>10069</v>
      </c>
      <c r="D103" s="23" t="s">
        <v>139</v>
      </c>
      <c r="E103" s="24">
        <v>29520</v>
      </c>
      <c r="F103" s="25">
        <v>6.44</v>
      </c>
      <c r="G103" s="25">
        <f t="shared" si="10"/>
        <v>190108.80000000002</v>
      </c>
      <c r="H103" s="26">
        <v>1640</v>
      </c>
      <c r="I103" s="26">
        <v>12346</v>
      </c>
      <c r="J103" s="31">
        <f>Tabla2_2[[#This Row],[Saldos pendientes del contrato]]/Tabla2_2[[#This Row],[Consumo de Despacho]]</f>
        <v>7.5280487804878051</v>
      </c>
      <c r="K103" s="26">
        <v>0</v>
      </c>
      <c r="L103" s="31">
        <f>Tabla2_2[[#This Row],[Manos del proveedor]]/Tabla2_2[[#This Row],[Consumo de Despacho]]</f>
        <v>0</v>
      </c>
      <c r="M103" s="26">
        <v>8336</v>
      </c>
      <c r="N103" s="31">
        <f>Tabla2_2[[#This Row],[Existencia]]/Tabla2_2[[#This Row],[Consumo de Despacho]]</f>
        <v>5.0829268292682928</v>
      </c>
      <c r="O103" s="32">
        <v>1600</v>
      </c>
      <c r="P103" s="58">
        <f>Tabla2_2[[#This Row],[Primer Pedido calculado]]-Tabla2_2[[#This Row],[Primera Entrega (30 días calendario Síntesis Química; 45 días calendario Bio/Biot; 45 días calendario Sustancias Controladas]]</f>
        <v>1600</v>
      </c>
      <c r="Q103" s="58">
        <f t="shared" si="6"/>
        <v>10304</v>
      </c>
      <c r="R103" s="58">
        <v>0</v>
      </c>
      <c r="S103" s="59">
        <f t="shared" si="7"/>
        <v>0</v>
      </c>
      <c r="T103" s="58">
        <f t="shared" si="9"/>
        <v>27920</v>
      </c>
      <c r="U103" s="59">
        <f t="shared" si="8"/>
        <v>179804.80000000002</v>
      </c>
      <c r="V10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0.97560975609756095</v>
      </c>
      <c r="W103" s="59">
        <f>SUM(Tabla2_2[[#This Row],[Alcance (en meses)]]+Tabla2_2[[#This Row],[Alcance (en meses)2]]+Tabla2_2[[#This Row],[Alcance (en meses)3]]+Tabla2_2[[#This Row],[Alcance del Pedido 1]])</f>
        <v>13.586585365853658</v>
      </c>
      <c r="X103" s="59">
        <f>Tabla2_2[[#This Row],[Entrega Subsiguiente 2025 (30 días calendario a partir de la solicitud de pedido al proveedor)]]/Tabla2_2[[#This Row],[Consumo de Despacho]]</f>
        <v>17.024390243902438</v>
      </c>
      <c r="Y103" s="59">
        <f>Tabla2_2[[#This Row],[CANTIDAD
TOTAL A COTIZAR]]/Tabla2_2[[#This Row],[Consumo de Despacho]]</f>
        <v>18</v>
      </c>
      <c r="Z103" s="60" t="s">
        <v>34</v>
      </c>
      <c r="AA103" s="60" t="s">
        <v>25</v>
      </c>
      <c r="AB103" s="63" t="s">
        <v>58</v>
      </c>
      <c r="AC103" s="64" t="s">
        <v>289</v>
      </c>
      <c r="AD103" s="63"/>
      <c r="AE103" s="63"/>
      <c r="AF103" s="63"/>
      <c r="AG103" s="63"/>
      <c r="AH103" s="63"/>
    </row>
    <row r="104" spans="1:34" ht="14.5">
      <c r="A104" s="20">
        <v>96</v>
      </c>
      <c r="B104" s="21">
        <v>101013101</v>
      </c>
      <c r="C104" s="22">
        <v>10661</v>
      </c>
      <c r="D104" s="23" t="s">
        <v>140</v>
      </c>
      <c r="E104" s="24">
        <v>15000000</v>
      </c>
      <c r="F104" s="25">
        <v>0.02</v>
      </c>
      <c r="G104" s="25">
        <f t="shared" si="10"/>
        <v>300000</v>
      </c>
      <c r="H104" s="26">
        <v>687061</v>
      </c>
      <c r="I104" s="26">
        <v>2365080</v>
      </c>
      <c r="J104" s="31">
        <f>Tabla2_2[[#This Row],[Saldos pendientes del contrato]]/Tabla2_2[[#This Row],[Consumo de Despacho]]</f>
        <v>3.442314437873784</v>
      </c>
      <c r="K104" s="26">
        <v>0</v>
      </c>
      <c r="L104" s="31">
        <f>Tabla2_2[[#This Row],[Manos del proveedor]]/Tabla2_2[[#This Row],[Consumo de Despacho]]</f>
        <v>0</v>
      </c>
      <c r="M104" s="26">
        <v>2577600</v>
      </c>
      <c r="N104" s="31">
        <f>Tabla2_2[[#This Row],[Existencia]]/Tabla2_2[[#This Row],[Consumo de Despacho]]</f>
        <v>3.751631951165908</v>
      </c>
      <c r="O104" s="32">
        <v>100000</v>
      </c>
      <c r="P104" s="58">
        <f>Tabla2_2[[#This Row],[Primer Pedido calculado]]-Tabla2_2[[#This Row],[Primera Entrega (30 días calendario Síntesis Química; 45 días calendario Bio/Biot; 45 días calendario Sustancias Controladas]]</f>
        <v>0</v>
      </c>
      <c r="Q104" s="58">
        <f t="shared" si="6"/>
        <v>0</v>
      </c>
      <c r="R104" s="58">
        <v>100000</v>
      </c>
      <c r="S104" s="59">
        <f t="shared" si="7"/>
        <v>2000</v>
      </c>
      <c r="T104" s="58">
        <f t="shared" si="9"/>
        <v>14900000</v>
      </c>
      <c r="U104" s="59">
        <f t="shared" si="8"/>
        <v>298000</v>
      </c>
      <c r="V10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0.14554748413896293</v>
      </c>
      <c r="W104" s="59">
        <f>SUM(Tabla2_2[[#This Row],[Alcance (en meses)]]+Tabla2_2[[#This Row],[Alcance (en meses)2]]+Tabla2_2[[#This Row],[Alcance (en meses)3]]+Tabla2_2[[#This Row],[Alcance del Pedido 1]])</f>
        <v>7.3394938731786548</v>
      </c>
      <c r="X104" s="59">
        <f>Tabla2_2[[#This Row],[Entrega Subsiguiente 2025 (30 días calendario a partir de la solicitud de pedido al proveedor)]]/Tabla2_2[[#This Row],[Consumo de Despacho]]</f>
        <v>21.686575136705475</v>
      </c>
      <c r="Y104" s="59">
        <f>Tabla2_2[[#This Row],[CANTIDAD
TOTAL A COTIZAR]]/Tabla2_2[[#This Row],[Consumo de Despacho]]</f>
        <v>21.832122620844437</v>
      </c>
      <c r="Z104" s="60" t="s">
        <v>24</v>
      </c>
      <c r="AA104" s="60" t="s">
        <v>25</v>
      </c>
      <c r="AB104" s="63" t="s">
        <v>41</v>
      </c>
      <c r="AC104" s="64" t="s">
        <v>289</v>
      </c>
      <c r="AD104" s="63"/>
      <c r="AE104" s="63"/>
      <c r="AF104" s="63"/>
      <c r="AG104" s="63"/>
      <c r="AH104" s="63"/>
    </row>
    <row r="105" spans="1:34" ht="65">
      <c r="A105" s="20">
        <v>97</v>
      </c>
      <c r="B105" s="21">
        <v>101003901</v>
      </c>
      <c r="C105" s="22">
        <v>10181</v>
      </c>
      <c r="D105" s="23" t="s">
        <v>141</v>
      </c>
      <c r="E105" s="24">
        <v>28200</v>
      </c>
      <c r="F105" s="25">
        <v>5.37</v>
      </c>
      <c r="G105" s="25">
        <f t="shared" si="10"/>
        <v>151434</v>
      </c>
      <c r="H105" s="26">
        <v>2352</v>
      </c>
      <c r="I105" s="26">
        <v>163220</v>
      </c>
      <c r="J105" s="31">
        <f>Tabla2_2[[#This Row],[Saldos pendientes del contrato]]/Tabla2_2[[#This Row],[Consumo de Despacho]]</f>
        <v>69.396258503401356</v>
      </c>
      <c r="K105" s="26">
        <v>3924</v>
      </c>
      <c r="L105" s="31">
        <f>Tabla2_2[[#This Row],[Manos del proveedor]]/Tabla2_2[[#This Row],[Consumo de Despacho]]</f>
        <v>1.6683673469387754</v>
      </c>
      <c r="M105" s="26">
        <v>12215</v>
      </c>
      <c r="N105" s="31">
        <f>Tabla2_2[[#This Row],[Existencia]]/Tabla2_2[[#This Row],[Consumo de Despacho]]</f>
        <v>5.1934523809523814</v>
      </c>
      <c r="O105" s="32">
        <v>1100</v>
      </c>
      <c r="P105" s="58">
        <f>Tabla2_2[[#This Row],[Primer Pedido calculado]]-Tabla2_2[[#This Row],[Primera Entrega (30 días calendario Síntesis Química; 45 días calendario Bio/Biot; 45 días calendario Sustancias Controladas]]</f>
        <v>0</v>
      </c>
      <c r="Q105" s="58">
        <f t="shared" si="6"/>
        <v>0</v>
      </c>
      <c r="R105" s="58">
        <v>1100</v>
      </c>
      <c r="S105" s="59">
        <f t="shared" si="7"/>
        <v>5907</v>
      </c>
      <c r="T105" s="58">
        <f t="shared" si="9"/>
        <v>27100</v>
      </c>
      <c r="U105" s="59">
        <f t="shared" si="8"/>
        <v>145527</v>
      </c>
      <c r="V10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0.46768707482993199</v>
      </c>
      <c r="W105" s="59">
        <f>SUM(Tabla2_2[[#This Row],[Alcance (en meses)]]+Tabla2_2[[#This Row],[Alcance (en meses)2]]+Tabla2_2[[#This Row],[Alcance (en meses)3]]+Tabla2_2[[#This Row],[Alcance del Pedido 1]])</f>
        <v>76.72576530612244</v>
      </c>
      <c r="X105" s="59">
        <f>Tabla2_2[[#This Row],[Entrega Subsiguiente 2025 (30 días calendario a partir de la solicitud de pedido al proveedor)]]/Tabla2_2[[#This Row],[Consumo de Despacho]]</f>
        <v>11.522108843537415</v>
      </c>
      <c r="Y105" s="59">
        <f>Tabla2_2[[#This Row],[CANTIDAD
TOTAL A COTIZAR]]/Tabla2_2[[#This Row],[Consumo de Despacho]]</f>
        <v>11.989795918367347</v>
      </c>
      <c r="Z105" s="60" t="s">
        <v>24</v>
      </c>
      <c r="AA105" s="60" t="s">
        <v>25</v>
      </c>
      <c r="AB105" s="63" t="s">
        <v>58</v>
      </c>
      <c r="AC105" s="64" t="s">
        <v>289</v>
      </c>
      <c r="AD105" s="63"/>
      <c r="AE105" s="63"/>
      <c r="AF105" s="63"/>
      <c r="AG105" s="63"/>
      <c r="AH105" s="63"/>
    </row>
    <row r="106" spans="1:34" ht="117">
      <c r="A106" s="20">
        <v>98</v>
      </c>
      <c r="B106" s="21">
        <v>102097901</v>
      </c>
      <c r="C106" s="22">
        <v>104773</v>
      </c>
      <c r="D106" s="23" t="s">
        <v>142</v>
      </c>
      <c r="E106" s="24">
        <v>12168</v>
      </c>
      <c r="F106" s="25">
        <v>53.94</v>
      </c>
      <c r="G106" s="25">
        <f t="shared" si="10"/>
        <v>656341.91999999993</v>
      </c>
      <c r="H106" s="26">
        <v>676</v>
      </c>
      <c r="I106" s="26">
        <v>0</v>
      </c>
      <c r="J106" s="31">
        <f>Tabla2_2[[#This Row],[Saldos pendientes del contrato]]/Tabla2_2[[#This Row],[Consumo de Despacho]]</f>
        <v>0</v>
      </c>
      <c r="K106" s="26">
        <v>2651</v>
      </c>
      <c r="L106" s="31">
        <f>Tabla2_2[[#This Row],[Manos del proveedor]]/Tabla2_2[[#This Row],[Consumo de Despacho]]</f>
        <v>3.9215976331360949</v>
      </c>
      <c r="M106" s="26">
        <v>364</v>
      </c>
      <c r="N106" s="31">
        <f>Tabla2_2[[#This Row],[Existencia]]/Tabla2_2[[#This Row],[Consumo de Despacho]]</f>
        <v>0.53846153846153844</v>
      </c>
      <c r="O106" s="32">
        <v>2028</v>
      </c>
      <c r="P106" s="58">
        <f>Tabla2_2[[#This Row],[Primer Pedido calculado]]-Tabla2_2[[#This Row],[Primera Entrega (30 días calendario Síntesis Química; 45 días calendario Bio/Biot; 45 días calendario Sustancias Controladas]]</f>
        <v>676</v>
      </c>
      <c r="Q106" s="59">
        <f t="shared" si="6"/>
        <v>36463.439999999995</v>
      </c>
      <c r="R106" s="58">
        <f>Tabla2_2[[#This Row],[Primer Pedido calculado]]-Tabla2_2[[#This Row],[Consumo de Despacho]]</f>
        <v>1352</v>
      </c>
      <c r="S106" s="59">
        <f t="shared" si="7"/>
        <v>72926.87999999999</v>
      </c>
      <c r="T106" s="58">
        <f t="shared" si="9"/>
        <v>10140</v>
      </c>
      <c r="U106" s="59">
        <f t="shared" si="8"/>
        <v>546951.6</v>
      </c>
      <c r="V10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06" s="59">
        <f>SUM(Tabla2_2[[#This Row],[Alcance (en meses)]]+Tabla2_2[[#This Row],[Alcance (en meses)2]]+Tabla2_2[[#This Row],[Alcance (en meses)3]]+Tabla2_2[[#This Row],[Alcance del Pedido 1]])</f>
        <v>7.4600591715976332</v>
      </c>
      <c r="X106" s="59">
        <f>Tabla2_2[[#This Row],[Entrega Subsiguiente 2025 (30 días calendario a partir de la solicitud de pedido al proveedor)]]/Tabla2_2[[#This Row],[Consumo de Despacho]]</f>
        <v>15</v>
      </c>
      <c r="Y106" s="59">
        <f>Tabla2_2[[#This Row],[CANTIDAD
TOTAL A COTIZAR]]/Tabla2_2[[#This Row],[Consumo de Despacho]]</f>
        <v>18</v>
      </c>
      <c r="Z106" s="60" t="s">
        <v>37</v>
      </c>
      <c r="AA106" s="60" t="s">
        <v>25</v>
      </c>
      <c r="AB106" s="63" t="s">
        <v>29</v>
      </c>
      <c r="AC106" s="64" t="s">
        <v>289</v>
      </c>
      <c r="AD106" s="63"/>
      <c r="AE106" s="63"/>
      <c r="AF106" s="63"/>
      <c r="AG106" s="63"/>
      <c r="AH106" s="63"/>
    </row>
    <row r="107" spans="1:34" ht="26">
      <c r="A107" s="20">
        <v>99</v>
      </c>
      <c r="B107" s="21">
        <v>102031702</v>
      </c>
      <c r="C107" s="22">
        <v>10622</v>
      </c>
      <c r="D107" s="23" t="s">
        <v>143</v>
      </c>
      <c r="E107" s="24">
        <v>662724</v>
      </c>
      <c r="F107" s="25">
        <v>0.11</v>
      </c>
      <c r="G107" s="25">
        <f t="shared" si="10"/>
        <v>72899.64</v>
      </c>
      <c r="H107" s="26">
        <v>36818</v>
      </c>
      <c r="I107" s="26">
        <v>0</v>
      </c>
      <c r="J107" s="31">
        <f>Tabla2_2[[#This Row],[Saldos pendientes del contrato]]/Tabla2_2[[#This Row],[Consumo de Despacho]]</f>
        <v>0</v>
      </c>
      <c r="K107" s="26">
        <v>0</v>
      </c>
      <c r="L107" s="31">
        <f>Tabla2_2[[#This Row],[Manos del proveedor]]/Tabla2_2[[#This Row],[Consumo de Despacho]]</f>
        <v>0</v>
      </c>
      <c r="M107" s="26">
        <v>114876</v>
      </c>
      <c r="N107" s="31">
        <f>Tabla2_2[[#This Row],[Existencia]]/Tabla2_2[[#This Row],[Consumo de Despacho]]</f>
        <v>3.1201042968113422</v>
      </c>
      <c r="O107" s="32">
        <v>110454</v>
      </c>
      <c r="P107" s="58">
        <f>Tabla2_2[[#This Row],[Primer Pedido calculado]]-Tabla2_2[[#This Row],[Primera Entrega (30 días calendario Síntesis Química; 45 días calendario Bio/Biot; 45 días calendario Sustancias Controladas]]</f>
        <v>36818</v>
      </c>
      <c r="Q107" s="58">
        <f t="shared" si="6"/>
        <v>4049.98</v>
      </c>
      <c r="R107" s="58">
        <f>Tabla2_2[[#This Row],[Primer Pedido calculado]]-Tabla2_2[[#This Row],[Consumo de Despacho]]</f>
        <v>73636</v>
      </c>
      <c r="S107" s="59">
        <f t="shared" si="7"/>
        <v>8099.96</v>
      </c>
      <c r="T107" s="58">
        <f t="shared" si="9"/>
        <v>552270</v>
      </c>
      <c r="U107" s="59">
        <f t="shared" si="8"/>
        <v>60749.7</v>
      </c>
      <c r="V10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07" s="59">
        <f>SUM(Tabla2_2[[#This Row],[Alcance (en meses)]]+Tabla2_2[[#This Row],[Alcance (en meses)2]]+Tabla2_2[[#This Row],[Alcance (en meses)3]]+Tabla2_2[[#This Row],[Alcance del Pedido 1]])</f>
        <v>6.1201042968113422</v>
      </c>
      <c r="X107" s="59">
        <f>Tabla2_2[[#This Row],[Entrega Subsiguiente 2025 (30 días calendario a partir de la solicitud de pedido al proveedor)]]/Tabla2_2[[#This Row],[Consumo de Despacho]]</f>
        <v>15</v>
      </c>
      <c r="Y107" s="59">
        <f>Tabla2_2[[#This Row],[CANTIDAD
TOTAL A COTIZAR]]/Tabla2_2[[#This Row],[Consumo de Despacho]]</f>
        <v>18</v>
      </c>
      <c r="Z107" s="60" t="s">
        <v>34</v>
      </c>
      <c r="AA107" s="60" t="s">
        <v>25</v>
      </c>
      <c r="AB107" s="63" t="s">
        <v>41</v>
      </c>
      <c r="AC107" s="64" t="s">
        <v>289</v>
      </c>
      <c r="AD107" s="63"/>
      <c r="AE107" s="63"/>
      <c r="AF107" s="63"/>
      <c r="AG107" s="63"/>
      <c r="AH107" s="63"/>
    </row>
    <row r="108" spans="1:34" ht="14.5">
      <c r="A108" s="20">
        <v>100</v>
      </c>
      <c r="B108" s="21">
        <v>101051101</v>
      </c>
      <c r="C108" s="22">
        <v>10618</v>
      </c>
      <c r="D108" s="23" t="s">
        <v>144</v>
      </c>
      <c r="E108" s="24">
        <v>14000000</v>
      </c>
      <c r="F108" s="25">
        <v>0.04</v>
      </c>
      <c r="G108" s="25">
        <f t="shared" si="10"/>
        <v>560000</v>
      </c>
      <c r="H108" s="26">
        <v>677275</v>
      </c>
      <c r="I108" s="26">
        <v>60</v>
      </c>
      <c r="J108" s="31">
        <f>Tabla2_2[[#This Row],[Saldos pendientes del contrato]]/Tabla2_2[[#This Row],[Consumo de Despacho]]</f>
        <v>8.8590306743937099E-5</v>
      </c>
      <c r="K108" s="26">
        <v>0</v>
      </c>
      <c r="L108" s="31">
        <f>Tabla2_2[[#This Row],[Manos del proveedor]]/Tabla2_2[[#This Row],[Consumo de Despacho]]</f>
        <v>0</v>
      </c>
      <c r="M108" s="26">
        <v>2528000</v>
      </c>
      <c r="N108" s="31">
        <f>Tabla2_2[[#This Row],[Existencia]]/Tabla2_2[[#This Row],[Consumo de Despacho]]</f>
        <v>3.73260492414455</v>
      </c>
      <c r="O108" s="32">
        <v>1355000</v>
      </c>
      <c r="P108" s="58">
        <f>Tabla2_2[[#This Row],[Primer Pedido calculado]]-Tabla2_2[[#This Row],[Primera Entrega (30 días calendario Síntesis Química; 45 días calendario Bio/Biot; 45 días calendario Sustancias Controladas]]</f>
        <v>677275</v>
      </c>
      <c r="Q108" s="58">
        <f t="shared" si="6"/>
        <v>27091</v>
      </c>
      <c r="R108" s="58">
        <f>Tabla2_2[[#This Row],[Primer Pedido calculado]]-Tabla2_2[[#This Row],[Consumo de Despacho]]</f>
        <v>677725</v>
      </c>
      <c r="S108" s="59">
        <f t="shared" si="7"/>
        <v>27109</v>
      </c>
      <c r="T108" s="58">
        <f t="shared" si="9"/>
        <v>12645000</v>
      </c>
      <c r="U108" s="59">
        <f t="shared" si="8"/>
        <v>505800</v>
      </c>
      <c r="V10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2.0006644273005794</v>
      </c>
      <c r="W108" s="59">
        <f>SUM(Tabla2_2[[#This Row],[Alcance (en meses)]]+Tabla2_2[[#This Row],[Alcance (en meses)2]]+Tabla2_2[[#This Row],[Alcance (en meses)3]]+Tabla2_2[[#This Row],[Alcance del Pedido 1]])</f>
        <v>5.7333579417518727</v>
      </c>
      <c r="X108" s="59">
        <f>Tabla2_2[[#This Row],[Entrega Subsiguiente 2025 (30 días calendario a partir de la solicitud de pedido al proveedor)]]/Tabla2_2[[#This Row],[Consumo de Despacho]]</f>
        <v>18.670407146284745</v>
      </c>
      <c r="Y108" s="59">
        <f>Tabla2_2[[#This Row],[CANTIDAD
TOTAL A COTIZAR]]/Tabla2_2[[#This Row],[Consumo de Despacho]]</f>
        <v>20.671071573585323</v>
      </c>
      <c r="Z108" s="60" t="s">
        <v>24</v>
      </c>
      <c r="AA108" s="60" t="s">
        <v>25</v>
      </c>
      <c r="AB108" s="63" t="s">
        <v>41</v>
      </c>
      <c r="AC108" s="64" t="s">
        <v>289</v>
      </c>
      <c r="AD108" s="63"/>
      <c r="AE108" s="63"/>
      <c r="AF108" s="63"/>
      <c r="AG108" s="63"/>
      <c r="AH108" s="63"/>
    </row>
    <row r="109" spans="1:34" ht="26">
      <c r="A109" s="20">
        <v>101</v>
      </c>
      <c r="B109" s="21">
        <v>104009801</v>
      </c>
      <c r="C109" s="22">
        <v>10884</v>
      </c>
      <c r="D109" s="23" t="s">
        <v>145</v>
      </c>
      <c r="E109" s="24">
        <v>466416</v>
      </c>
      <c r="F109" s="25">
        <v>1.97</v>
      </c>
      <c r="G109" s="25">
        <f t="shared" si="10"/>
        <v>918839.52</v>
      </c>
      <c r="H109" s="26">
        <v>25912</v>
      </c>
      <c r="I109" s="26">
        <v>0</v>
      </c>
      <c r="J109" s="31">
        <f>Tabla2_2[[#This Row],[Saldos pendientes del contrato]]/Tabla2_2[[#This Row],[Consumo de Despacho]]</f>
        <v>0</v>
      </c>
      <c r="K109" s="26">
        <v>0</v>
      </c>
      <c r="L109" s="31">
        <f>Tabla2_2[[#This Row],[Manos del proveedor]]/Tabla2_2[[#This Row],[Consumo de Despacho]]</f>
        <v>0</v>
      </c>
      <c r="M109" s="26">
        <v>0</v>
      </c>
      <c r="N109" s="31">
        <f>Tabla2_2[[#This Row],[Existencia]]/Tabla2_2[[#This Row],[Consumo de Despacho]]</f>
        <v>0</v>
      </c>
      <c r="O109" s="32">
        <v>77736</v>
      </c>
      <c r="P109" s="58">
        <f>Tabla2_2[[#This Row],[Primer Pedido calculado]]-Tabla2_2[[#This Row],[Primera Entrega (30 días calendario Síntesis Química; 45 días calendario Bio/Biot; 45 días calendario Sustancias Controladas]]</f>
        <v>25912</v>
      </c>
      <c r="Q109" s="59">
        <f t="shared" si="6"/>
        <v>51046.64</v>
      </c>
      <c r="R109" s="58">
        <f>Tabla2_2[[#This Row],[Primer Pedido calculado]]-Tabla2_2[[#This Row],[Consumo de Despacho]]</f>
        <v>51824</v>
      </c>
      <c r="S109" s="59">
        <f t="shared" si="7"/>
        <v>102093.28</v>
      </c>
      <c r="T109" s="58">
        <f t="shared" si="9"/>
        <v>388680</v>
      </c>
      <c r="U109" s="59">
        <f t="shared" si="8"/>
        <v>765699.6</v>
      </c>
      <c r="V10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09" s="59">
        <f>SUM(Tabla2_2[[#This Row],[Alcance (en meses)]]+Tabla2_2[[#This Row],[Alcance (en meses)2]]+Tabla2_2[[#This Row],[Alcance (en meses)3]]+Tabla2_2[[#This Row],[Alcance del Pedido 1]])</f>
        <v>3</v>
      </c>
      <c r="X109" s="59">
        <f>Tabla2_2[[#This Row],[Entrega Subsiguiente 2025 (30 días calendario a partir de la solicitud de pedido al proveedor)]]/Tabla2_2[[#This Row],[Consumo de Despacho]]</f>
        <v>15</v>
      </c>
      <c r="Y109" s="59">
        <f>Tabla2_2[[#This Row],[CANTIDAD
TOTAL A COTIZAR]]/Tabla2_2[[#This Row],[Consumo de Despacho]]</f>
        <v>18</v>
      </c>
      <c r="Z109" s="60" t="s">
        <v>37</v>
      </c>
      <c r="AA109" s="60" t="s">
        <v>25</v>
      </c>
      <c r="AB109" s="63" t="s">
        <v>35</v>
      </c>
      <c r="AC109" s="64" t="s">
        <v>289</v>
      </c>
      <c r="AD109" s="63"/>
      <c r="AE109" s="63"/>
      <c r="AF109" s="63"/>
      <c r="AG109" s="63"/>
      <c r="AH109" s="63"/>
    </row>
    <row r="110" spans="1:34" ht="39">
      <c r="A110" s="20">
        <v>102</v>
      </c>
      <c r="B110" s="21">
        <v>104014101</v>
      </c>
      <c r="C110" s="22">
        <v>10404</v>
      </c>
      <c r="D110" s="23" t="s">
        <v>146</v>
      </c>
      <c r="E110" s="24">
        <v>45000</v>
      </c>
      <c r="F110" s="25">
        <v>1.58</v>
      </c>
      <c r="G110" s="25">
        <f t="shared" si="10"/>
        <v>71100</v>
      </c>
      <c r="H110" s="26">
        <v>2500</v>
      </c>
      <c r="I110" s="26">
        <v>10499</v>
      </c>
      <c r="J110" s="31">
        <f>Tabla2_2[[#This Row],[Saldos pendientes del contrato]]/Tabla2_2[[#This Row],[Consumo de Despacho]]</f>
        <v>4.1996000000000002</v>
      </c>
      <c r="K110" s="26">
        <v>0</v>
      </c>
      <c r="L110" s="31">
        <f>Tabla2_2[[#This Row],[Manos del proveedor]]/Tabla2_2[[#This Row],[Consumo de Despacho]]</f>
        <v>0</v>
      </c>
      <c r="M110" s="26">
        <v>9131</v>
      </c>
      <c r="N110" s="31">
        <f>Tabla2_2[[#This Row],[Existencia]]/Tabla2_2[[#This Row],[Consumo de Despacho]]</f>
        <v>3.6524000000000001</v>
      </c>
      <c r="O110" s="32">
        <v>2500</v>
      </c>
      <c r="P110" s="58">
        <f>Tabla2_2[[#This Row],[Primer Pedido calculado]]-Tabla2_2[[#This Row],[Primera Entrega (30 días calendario Síntesis Química; 45 días calendario Bio/Biot; 45 días calendario Sustancias Controladas]]</f>
        <v>2500</v>
      </c>
      <c r="Q110" s="58">
        <f t="shared" si="6"/>
        <v>3950</v>
      </c>
      <c r="R110" s="58">
        <f>Tabla2_2[[#This Row],[Primer Pedido calculado]]-Tabla2_2[[#This Row],[Consumo de Despacho]]</f>
        <v>0</v>
      </c>
      <c r="S110" s="59">
        <f t="shared" si="7"/>
        <v>0</v>
      </c>
      <c r="T110" s="58">
        <f t="shared" si="9"/>
        <v>42500</v>
      </c>
      <c r="U110" s="59">
        <f t="shared" si="8"/>
        <v>67150</v>
      </c>
      <c r="V11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10" s="59">
        <f>SUM(Tabla2_2[[#This Row],[Alcance (en meses)]]+Tabla2_2[[#This Row],[Alcance (en meses)2]]+Tabla2_2[[#This Row],[Alcance (en meses)3]]+Tabla2_2[[#This Row],[Alcance del Pedido 1]])</f>
        <v>8.8520000000000003</v>
      </c>
      <c r="X110" s="59">
        <f>Tabla2_2[[#This Row],[Entrega Subsiguiente 2025 (30 días calendario a partir de la solicitud de pedido al proveedor)]]/Tabla2_2[[#This Row],[Consumo de Despacho]]</f>
        <v>17</v>
      </c>
      <c r="Y110" s="59">
        <f>Tabla2_2[[#This Row],[CANTIDAD
TOTAL A COTIZAR]]/Tabla2_2[[#This Row],[Consumo de Despacho]]</f>
        <v>18</v>
      </c>
      <c r="Z110" s="60" t="s">
        <v>37</v>
      </c>
      <c r="AA110" s="60" t="s">
        <v>25</v>
      </c>
      <c r="AB110" s="63" t="s">
        <v>41</v>
      </c>
      <c r="AC110" s="64" t="s">
        <v>289</v>
      </c>
      <c r="AD110" s="63"/>
      <c r="AE110" s="63"/>
      <c r="AF110" s="63"/>
      <c r="AG110" s="63"/>
      <c r="AH110" s="63"/>
    </row>
    <row r="111" spans="1:34" ht="14.5">
      <c r="A111" s="20">
        <v>103</v>
      </c>
      <c r="B111" s="21">
        <v>101000801</v>
      </c>
      <c r="C111" s="22">
        <v>10662</v>
      </c>
      <c r="D111" s="23" t="s">
        <v>147</v>
      </c>
      <c r="E111" s="24">
        <v>11000000</v>
      </c>
      <c r="F111" s="25">
        <v>0.03</v>
      </c>
      <c r="G111" s="25">
        <f t="shared" si="10"/>
        <v>330000</v>
      </c>
      <c r="H111" s="26">
        <v>620583</v>
      </c>
      <c r="I111" s="26">
        <v>5012600</v>
      </c>
      <c r="J111" s="31">
        <f>Tabla2_2[[#This Row],[Saldos pendientes del contrato]]/Tabla2_2[[#This Row],[Consumo de Despacho]]</f>
        <v>8.0772434952294851</v>
      </c>
      <c r="K111" s="26">
        <v>0</v>
      </c>
      <c r="L111" s="31">
        <f>Tabla2_2[[#This Row],[Manos del proveedor]]/Tabla2_2[[#This Row],[Consumo de Despacho]]</f>
        <v>0</v>
      </c>
      <c r="M111" s="26">
        <v>6544000</v>
      </c>
      <c r="N111" s="31">
        <f>Tabla2_2[[#This Row],[Existencia]]/Tabla2_2[[#This Row],[Consumo de Despacho]]</f>
        <v>10.544923080393758</v>
      </c>
      <c r="O111" s="54">
        <v>600000</v>
      </c>
      <c r="P111" s="58">
        <f>Tabla2_2[[#This Row],[Primer Pedido calculado]]-Tabla2_2[[#This Row],[Primera Entrega (30 días calendario Síntesis Química; 45 días calendario Bio/Biot; 45 días calendario Sustancias Controladas]]</f>
        <v>0</v>
      </c>
      <c r="Q111" s="58">
        <f t="shared" si="6"/>
        <v>0</v>
      </c>
      <c r="R111" s="58">
        <v>600000</v>
      </c>
      <c r="S111" s="59">
        <f t="shared" si="7"/>
        <v>18000</v>
      </c>
      <c r="T111" s="58">
        <f t="shared" si="9"/>
        <v>10400000</v>
      </c>
      <c r="U111" s="59">
        <f t="shared" si="8"/>
        <v>312000</v>
      </c>
      <c r="V11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0.96683280076959888</v>
      </c>
      <c r="W111" s="59">
        <f>SUM(Tabla2_2[[#This Row],[Alcance (en meses)]]+Tabla2_2[[#This Row],[Alcance (en meses)2]]+Tabla2_2[[#This Row],[Alcance (en meses)3]]+Tabla2_2[[#This Row],[Alcance del Pedido 1]])</f>
        <v>19.588999376392842</v>
      </c>
      <c r="X111" s="59">
        <f>Tabla2_2[[#This Row],[Entrega Subsiguiente 2025 (30 días calendario a partir de la solicitud de pedido al proveedor)]]/Tabla2_2[[#This Row],[Consumo de Despacho]]</f>
        <v>16.758435213339716</v>
      </c>
      <c r="Y111" s="59">
        <f>Tabla2_2[[#This Row],[CANTIDAD
TOTAL A COTIZAR]]/Tabla2_2[[#This Row],[Consumo de Despacho]]</f>
        <v>17.725268014109314</v>
      </c>
      <c r="Z111" s="60" t="s">
        <v>24</v>
      </c>
      <c r="AA111" s="60" t="s">
        <v>25</v>
      </c>
      <c r="AB111" s="63" t="s">
        <v>44</v>
      </c>
      <c r="AC111" s="64" t="s">
        <v>289</v>
      </c>
      <c r="AD111" s="63"/>
      <c r="AE111" s="63"/>
      <c r="AF111" s="63"/>
      <c r="AG111" s="63"/>
      <c r="AH111" s="63"/>
    </row>
    <row r="112" spans="1:34" ht="14.5">
      <c r="A112" s="20">
        <v>104</v>
      </c>
      <c r="B112" s="21">
        <v>102099201</v>
      </c>
      <c r="C112" s="22">
        <v>105453</v>
      </c>
      <c r="D112" s="23" t="s">
        <v>148</v>
      </c>
      <c r="E112" s="24">
        <v>12600</v>
      </c>
      <c r="F112" s="25">
        <v>400</v>
      </c>
      <c r="G112" s="25">
        <f t="shared" si="10"/>
        <v>5040000</v>
      </c>
      <c r="H112" s="26">
        <v>700</v>
      </c>
      <c r="I112" s="26">
        <v>0</v>
      </c>
      <c r="J112" s="31">
        <f>Tabla2_2[[#This Row],[Saldos pendientes del contrato]]/Tabla2_2[[#This Row],[Consumo de Despacho]]</f>
        <v>0</v>
      </c>
      <c r="K112" s="26">
        <v>0</v>
      </c>
      <c r="L112" s="31">
        <f>Tabla2_2[[#This Row],[Manos del proveedor]]/Tabla2_2[[#This Row],[Consumo de Despacho]]</f>
        <v>0</v>
      </c>
      <c r="M112" s="26">
        <v>0</v>
      </c>
      <c r="N112" s="31">
        <f>Tabla2_2[[#This Row],[Existencia]]/Tabla2_2[[#This Row],[Consumo de Despacho]]</f>
        <v>0</v>
      </c>
      <c r="O112" s="32">
        <v>2100</v>
      </c>
      <c r="P112" s="58">
        <f>Tabla2_2[[#This Row],[Primer Pedido calculado]]-Tabla2_2[[#This Row],[Primera Entrega (30 días calendario Síntesis Química; 45 días calendario Bio/Biot; 45 días calendario Sustancias Controladas]]</f>
        <v>700</v>
      </c>
      <c r="Q112" s="59">
        <f t="shared" si="6"/>
        <v>280000</v>
      </c>
      <c r="R112" s="58">
        <f>Tabla2_2[[#This Row],[Primer Pedido calculado]]-Tabla2_2[[#This Row],[Consumo de Despacho]]</f>
        <v>1400</v>
      </c>
      <c r="S112" s="59">
        <f t="shared" si="7"/>
        <v>560000</v>
      </c>
      <c r="T112" s="58">
        <f t="shared" si="9"/>
        <v>10500</v>
      </c>
      <c r="U112" s="59">
        <f t="shared" si="8"/>
        <v>4200000</v>
      </c>
      <c r="V11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12" s="59">
        <f>SUM(Tabla2_2[[#This Row],[Alcance (en meses)]]+Tabla2_2[[#This Row],[Alcance (en meses)2]]+Tabla2_2[[#This Row],[Alcance (en meses)3]]+Tabla2_2[[#This Row],[Alcance del Pedido 1]])</f>
        <v>3</v>
      </c>
      <c r="X112" s="59">
        <f>Tabla2_2[[#This Row],[Entrega Subsiguiente 2025 (30 días calendario a partir de la solicitud de pedido al proveedor)]]/Tabla2_2[[#This Row],[Consumo de Despacho]]</f>
        <v>15</v>
      </c>
      <c r="Y112" s="59">
        <f>Tabla2_2[[#This Row],[CANTIDAD
TOTAL A COTIZAR]]/Tabla2_2[[#This Row],[Consumo de Despacho]]</f>
        <v>18</v>
      </c>
      <c r="Z112" s="60" t="s">
        <v>37</v>
      </c>
      <c r="AA112" s="60" t="s">
        <v>25</v>
      </c>
      <c r="AB112" s="63" t="s">
        <v>35</v>
      </c>
      <c r="AC112" s="64" t="s">
        <v>289</v>
      </c>
      <c r="AD112" s="63"/>
      <c r="AE112" s="63"/>
      <c r="AF112" s="63"/>
      <c r="AG112" s="63"/>
      <c r="AH112" s="63"/>
    </row>
    <row r="113" spans="1:34" ht="54">
      <c r="A113" s="20">
        <v>105</v>
      </c>
      <c r="B113" s="21">
        <v>102092101</v>
      </c>
      <c r="C113" s="22">
        <v>12175</v>
      </c>
      <c r="D113" s="23" t="s">
        <v>149</v>
      </c>
      <c r="E113" s="24">
        <v>141300</v>
      </c>
      <c r="F113" s="25">
        <v>5.89</v>
      </c>
      <c r="G113" s="25">
        <f t="shared" si="10"/>
        <v>832257</v>
      </c>
      <c r="H113" s="26">
        <v>7850</v>
      </c>
      <c r="I113" s="26">
        <v>64711</v>
      </c>
      <c r="J113" s="31">
        <f>Tabla2_2[[#This Row],[Saldos pendientes del contrato]]/Tabla2_2[[#This Row],[Consumo de Despacho]]</f>
        <v>8.2434394904458603</v>
      </c>
      <c r="K113" s="26">
        <v>0</v>
      </c>
      <c r="L113" s="31">
        <f>Tabla2_2[[#This Row],[Manos del proveedor]]/Tabla2_2[[#This Row],[Consumo de Despacho]]</f>
        <v>0</v>
      </c>
      <c r="M113" s="26">
        <v>31456</v>
      </c>
      <c r="N113" s="31">
        <f>Tabla2_2[[#This Row],[Existencia]]/Tabla2_2[[#This Row],[Consumo de Despacho]]</f>
        <v>4.0071337579617836</v>
      </c>
      <c r="O113" s="32">
        <v>7850</v>
      </c>
      <c r="P113" s="58">
        <f>Tabla2_2[[#This Row],[Primer Pedido calculado]]-Tabla2_2[[#This Row],[Primera Entrega (30 días calendario Síntesis Química; 45 días calendario Bio/Biot; 45 días calendario Sustancias Controladas]]</f>
        <v>7850</v>
      </c>
      <c r="Q113" s="58">
        <f t="shared" si="6"/>
        <v>46236.5</v>
      </c>
      <c r="R113" s="58">
        <f>Tabla2_2[[#This Row],[Primer Pedido calculado]]-Tabla2_2[[#This Row],[Consumo de Despacho]]</f>
        <v>0</v>
      </c>
      <c r="S113" s="59">
        <f t="shared" si="7"/>
        <v>0</v>
      </c>
      <c r="T113" s="58">
        <f t="shared" si="9"/>
        <v>133450</v>
      </c>
      <c r="U113" s="59">
        <f t="shared" si="8"/>
        <v>786020.5</v>
      </c>
      <c r="V11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13" s="59">
        <f>SUM(Tabla2_2[[#This Row],[Alcance (en meses)]]+Tabla2_2[[#This Row],[Alcance (en meses)2]]+Tabla2_2[[#This Row],[Alcance (en meses)3]]+Tabla2_2[[#This Row],[Alcance del Pedido 1]])</f>
        <v>13.250573248407644</v>
      </c>
      <c r="X113" s="59">
        <f>Tabla2_2[[#This Row],[Entrega Subsiguiente 2025 (30 días calendario a partir de la solicitud de pedido al proveedor)]]/Tabla2_2[[#This Row],[Consumo de Despacho]]</f>
        <v>17</v>
      </c>
      <c r="Y113" s="59">
        <f>Tabla2_2[[#This Row],[CANTIDAD
TOTAL A COTIZAR]]/Tabla2_2[[#This Row],[Consumo de Despacho]]</f>
        <v>18</v>
      </c>
      <c r="Z113" s="60" t="s">
        <v>37</v>
      </c>
      <c r="AA113" s="60" t="s">
        <v>40</v>
      </c>
      <c r="AB113" s="63" t="s">
        <v>32</v>
      </c>
      <c r="AC113" s="64" t="s">
        <v>286</v>
      </c>
      <c r="AD113" s="63"/>
      <c r="AE113" s="63"/>
      <c r="AF113" s="63"/>
      <c r="AG113" s="63"/>
      <c r="AH113" s="63"/>
    </row>
    <row r="114" spans="1:34" ht="52">
      <c r="A114" s="20">
        <v>106</v>
      </c>
      <c r="B114" s="21">
        <v>102077301</v>
      </c>
      <c r="C114" s="22">
        <v>10098</v>
      </c>
      <c r="D114" s="23" t="s">
        <v>320</v>
      </c>
      <c r="E114" s="24">
        <v>704070</v>
      </c>
      <c r="F114" s="25">
        <v>3.24</v>
      </c>
      <c r="G114" s="25">
        <f t="shared" si="10"/>
        <v>2281186.8000000003</v>
      </c>
      <c r="H114" s="26">
        <v>39115</v>
      </c>
      <c r="I114" s="26">
        <v>234690</v>
      </c>
      <c r="J114" s="31">
        <f>Tabla2_2[[#This Row],[Saldos pendientes del contrato]]/Tabla2_2[[#This Row],[Consumo de Despacho]]</f>
        <v>6</v>
      </c>
      <c r="K114" s="26">
        <v>0</v>
      </c>
      <c r="L114" s="31">
        <f>Tabla2_2[[#This Row],[Manos del proveedor]]/Tabla2_2[[#This Row],[Consumo de Despacho]]</f>
        <v>0</v>
      </c>
      <c r="M114" s="26">
        <v>0</v>
      </c>
      <c r="N114" s="31">
        <f>Tabla2_2[[#This Row],[Existencia]]/Tabla2_2[[#This Row],[Consumo de Despacho]]</f>
        <v>0</v>
      </c>
      <c r="O114" s="32">
        <v>78230</v>
      </c>
      <c r="P114" s="58">
        <f>Tabla2_2[[#This Row],[Primer Pedido calculado]]-Tabla2_2[[#This Row],[Primera Entrega (30 días calendario Síntesis Química; 45 días calendario Bio/Biot; 45 días calendario Sustancias Controladas]]</f>
        <v>39115</v>
      </c>
      <c r="Q114" s="58">
        <f t="shared" si="6"/>
        <v>126732.6</v>
      </c>
      <c r="R114" s="58">
        <f>Tabla2_2[[#This Row],[Primer Pedido calculado]]-Tabla2_2[[#This Row],[Consumo de Despacho]]</f>
        <v>39115</v>
      </c>
      <c r="S114" s="59">
        <f t="shared" si="7"/>
        <v>126732.6</v>
      </c>
      <c r="T114" s="58">
        <f t="shared" si="9"/>
        <v>625840</v>
      </c>
      <c r="U114" s="59">
        <f t="shared" si="8"/>
        <v>2027721.6</v>
      </c>
      <c r="V11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114" s="59">
        <f>SUM(Tabla2_2[[#This Row],[Alcance (en meses)]]+Tabla2_2[[#This Row],[Alcance (en meses)2]]+Tabla2_2[[#This Row],[Alcance (en meses)3]]+Tabla2_2[[#This Row],[Alcance del Pedido 1]])</f>
        <v>8</v>
      </c>
      <c r="X114" s="59">
        <f>Tabla2_2[[#This Row],[Entrega Subsiguiente 2025 (30 días calendario a partir de la solicitud de pedido al proveedor)]]/Tabla2_2[[#This Row],[Consumo de Despacho]]</f>
        <v>16</v>
      </c>
      <c r="Y114" s="59">
        <f>Tabla2_2[[#This Row],[CANTIDAD
TOTAL A COTIZAR]]/Tabla2_2[[#This Row],[Consumo de Despacho]]</f>
        <v>18</v>
      </c>
      <c r="Z114" s="60" t="s">
        <v>28</v>
      </c>
      <c r="AA114" s="60" t="s">
        <v>40</v>
      </c>
      <c r="AB114" s="63" t="s">
        <v>35</v>
      </c>
      <c r="AC114" s="64" t="s">
        <v>286</v>
      </c>
      <c r="AD114" s="63"/>
      <c r="AE114" s="63"/>
      <c r="AF114" s="63"/>
      <c r="AG114" s="63"/>
      <c r="AH114" s="63"/>
    </row>
    <row r="115" spans="1:34" ht="39">
      <c r="A115" s="20">
        <v>107</v>
      </c>
      <c r="B115" s="21">
        <v>102019101</v>
      </c>
      <c r="C115" s="22">
        <v>10152</v>
      </c>
      <c r="D115" s="23" t="s">
        <v>151</v>
      </c>
      <c r="E115" s="24">
        <v>99288</v>
      </c>
      <c r="F115" s="25">
        <v>1.07</v>
      </c>
      <c r="G115" s="25">
        <f t="shared" si="10"/>
        <v>106238.16</v>
      </c>
      <c r="H115" s="26">
        <v>5516</v>
      </c>
      <c r="I115" s="26">
        <v>0</v>
      </c>
      <c r="J115" s="31">
        <f>Tabla2_2[[#This Row],[Saldos pendientes del contrato]]/Tabla2_2[[#This Row],[Consumo de Despacho]]</f>
        <v>0</v>
      </c>
      <c r="K115" s="26">
        <v>0</v>
      </c>
      <c r="L115" s="31">
        <f>Tabla2_2[[#This Row],[Manos del proveedor]]/Tabla2_2[[#This Row],[Consumo de Despacho]]</f>
        <v>0</v>
      </c>
      <c r="M115" s="26">
        <v>3838</v>
      </c>
      <c r="N115" s="31">
        <f>Tabla2_2[[#This Row],[Existencia]]/Tabla2_2[[#This Row],[Consumo de Despacho]]</f>
        <v>0.69579405366207392</v>
      </c>
      <c r="O115" s="32">
        <v>16548</v>
      </c>
      <c r="P115" s="58">
        <f>Tabla2_2[[#This Row],[Primer Pedido calculado]]-Tabla2_2[[#This Row],[Primera Entrega (30 días calendario Síntesis Química; 45 días calendario Bio/Biot; 45 días calendario Sustancias Controladas]]</f>
        <v>5516</v>
      </c>
      <c r="Q115" s="59">
        <f t="shared" si="6"/>
        <v>5902.12</v>
      </c>
      <c r="R115" s="58">
        <f>Tabla2_2[[#This Row],[Primer Pedido calculado]]-Tabla2_2[[#This Row],[Consumo de Despacho]]</f>
        <v>11032</v>
      </c>
      <c r="S115" s="59">
        <f t="shared" si="7"/>
        <v>11804.24</v>
      </c>
      <c r="T115" s="58">
        <f t="shared" si="9"/>
        <v>82740</v>
      </c>
      <c r="U115" s="59">
        <f t="shared" si="8"/>
        <v>88531.8</v>
      </c>
      <c r="V11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15" s="59">
        <f>SUM(Tabla2_2[[#This Row],[Alcance (en meses)]]+Tabla2_2[[#This Row],[Alcance (en meses)2]]+Tabla2_2[[#This Row],[Alcance (en meses)3]]+Tabla2_2[[#This Row],[Alcance del Pedido 1]])</f>
        <v>3.6957940536620741</v>
      </c>
      <c r="X115" s="59">
        <f>Tabla2_2[[#This Row],[Entrega Subsiguiente 2025 (30 días calendario a partir de la solicitud de pedido al proveedor)]]/Tabla2_2[[#This Row],[Consumo de Despacho]]</f>
        <v>15</v>
      </c>
      <c r="Y115" s="59">
        <f>Tabla2_2[[#This Row],[CANTIDAD
TOTAL A COTIZAR]]/Tabla2_2[[#This Row],[Consumo de Despacho]]</f>
        <v>18</v>
      </c>
      <c r="Z115" s="60" t="s">
        <v>34</v>
      </c>
      <c r="AA115" s="60" t="s">
        <v>25</v>
      </c>
      <c r="AB115" s="63" t="s">
        <v>29</v>
      </c>
      <c r="AC115" s="64" t="s">
        <v>289</v>
      </c>
      <c r="AD115" s="63"/>
      <c r="AE115" s="63"/>
      <c r="AF115" s="63"/>
      <c r="AG115" s="63"/>
      <c r="AH115" s="63"/>
    </row>
    <row r="116" spans="1:34" ht="26">
      <c r="A116" s="20">
        <v>108</v>
      </c>
      <c r="B116" s="21">
        <v>101071701</v>
      </c>
      <c r="C116" s="22">
        <v>10427</v>
      </c>
      <c r="D116" s="23" t="s">
        <v>152</v>
      </c>
      <c r="E116" s="24">
        <v>1509012</v>
      </c>
      <c r="F116" s="25">
        <v>0.28999999999999998</v>
      </c>
      <c r="G116" s="25">
        <f t="shared" si="10"/>
        <v>437613.48</v>
      </c>
      <c r="H116" s="26">
        <v>83834</v>
      </c>
      <c r="I116" s="26">
        <v>340720</v>
      </c>
      <c r="J116" s="31">
        <f>Tabla2_2[[#This Row],[Saldos pendientes del contrato]]/Tabla2_2[[#This Row],[Consumo de Despacho]]</f>
        <v>4.0642221533029561</v>
      </c>
      <c r="K116" s="26">
        <v>0</v>
      </c>
      <c r="L116" s="31">
        <f>Tabla2_2[[#This Row],[Manos del proveedor]]/Tabla2_2[[#This Row],[Consumo de Despacho]]</f>
        <v>0</v>
      </c>
      <c r="M116" s="26">
        <v>291900</v>
      </c>
      <c r="N116" s="31">
        <f>Tabla2_2[[#This Row],[Existencia]]/Tabla2_2[[#This Row],[Consumo de Despacho]]</f>
        <v>3.4818808597943556</v>
      </c>
      <c r="O116" s="32">
        <v>83834</v>
      </c>
      <c r="P116" s="58">
        <f>Tabla2_2[[#This Row],[Primer Pedido calculado]]-Tabla2_2[[#This Row],[Primera Entrega (30 días calendario Síntesis Química; 45 días calendario Bio/Biot; 45 días calendario Sustancias Controladas]]</f>
        <v>83834</v>
      </c>
      <c r="Q116" s="58">
        <f t="shared" si="6"/>
        <v>24311.859999999997</v>
      </c>
      <c r="R116" s="58">
        <f>Tabla2_2[[#This Row],[Primer Pedido calculado]]-Tabla2_2[[#This Row],[Consumo de Despacho]]</f>
        <v>0</v>
      </c>
      <c r="S116" s="59">
        <f t="shared" si="7"/>
        <v>0</v>
      </c>
      <c r="T116" s="58">
        <f t="shared" si="9"/>
        <v>1425178</v>
      </c>
      <c r="U116" s="59">
        <f t="shared" si="8"/>
        <v>413301.62</v>
      </c>
      <c r="V11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16" s="59">
        <f>SUM(Tabla2_2[[#This Row],[Alcance (en meses)]]+Tabla2_2[[#This Row],[Alcance (en meses)2]]+Tabla2_2[[#This Row],[Alcance (en meses)3]]+Tabla2_2[[#This Row],[Alcance del Pedido 1]])</f>
        <v>8.5461030130973121</v>
      </c>
      <c r="X116" s="59">
        <f>Tabla2_2[[#This Row],[Entrega Subsiguiente 2025 (30 días calendario a partir de la solicitud de pedido al proveedor)]]/Tabla2_2[[#This Row],[Consumo de Despacho]]</f>
        <v>17</v>
      </c>
      <c r="Y116" s="59">
        <f>Tabla2_2[[#This Row],[CANTIDAD
TOTAL A COTIZAR]]/Tabla2_2[[#This Row],[Consumo de Despacho]]</f>
        <v>18</v>
      </c>
      <c r="Z116" s="60" t="s">
        <v>31</v>
      </c>
      <c r="AA116" s="60" t="s">
        <v>25</v>
      </c>
      <c r="AB116" s="63" t="s">
        <v>41</v>
      </c>
      <c r="AC116" s="64" t="s">
        <v>289</v>
      </c>
      <c r="AD116" s="63"/>
      <c r="AE116" s="63"/>
      <c r="AF116" s="63"/>
      <c r="AG116" s="63"/>
      <c r="AH116" s="63"/>
    </row>
    <row r="117" spans="1:34" ht="26">
      <c r="A117" s="20">
        <v>109</v>
      </c>
      <c r="B117" s="21">
        <v>101023201</v>
      </c>
      <c r="C117" s="22">
        <v>10613</v>
      </c>
      <c r="D117" s="23" t="s">
        <v>153</v>
      </c>
      <c r="E117" s="24">
        <v>1725912</v>
      </c>
      <c r="F117" s="25">
        <v>0.23</v>
      </c>
      <c r="G117" s="25">
        <f t="shared" si="10"/>
        <v>396959.76</v>
      </c>
      <c r="H117" s="26">
        <v>73712</v>
      </c>
      <c r="I117" s="26">
        <v>0</v>
      </c>
      <c r="J117" s="31">
        <f>Tabla2_2[[#This Row],[Saldos pendientes del contrato]]/Tabla2_2[[#This Row],[Consumo de Despacho]]</f>
        <v>0</v>
      </c>
      <c r="K117" s="26">
        <v>0</v>
      </c>
      <c r="L117" s="31">
        <f>Tabla2_2[[#This Row],[Manos del proveedor]]/Tabla2_2[[#This Row],[Consumo de Despacho]]</f>
        <v>0</v>
      </c>
      <c r="M117" s="26">
        <v>4410</v>
      </c>
      <c r="N117" s="31">
        <f>Tabla2_2[[#This Row],[Existencia]]/Tabla2_2[[#This Row],[Consumo de Despacho]]</f>
        <v>5.9827436509659215E-2</v>
      </c>
      <c r="O117" s="32">
        <v>221136</v>
      </c>
      <c r="P117" s="58">
        <f>Tabla2_2[[#This Row],[Primer Pedido calculado]]-Tabla2_2[[#This Row],[Primera Entrega (30 días calendario Síntesis Química; 45 días calendario Bio/Biot; 45 días calendario Sustancias Controladas]]</f>
        <v>73712</v>
      </c>
      <c r="Q117" s="59">
        <f t="shared" si="6"/>
        <v>16953.760000000002</v>
      </c>
      <c r="R117" s="58">
        <f>Tabla2_2[[#This Row],[Primer Pedido calculado]]-Tabla2_2[[#This Row],[Consumo de Despacho]]</f>
        <v>147424</v>
      </c>
      <c r="S117" s="59">
        <f t="shared" si="7"/>
        <v>33907.520000000004</v>
      </c>
      <c r="T117" s="58">
        <f t="shared" si="9"/>
        <v>1504776</v>
      </c>
      <c r="U117" s="59">
        <f t="shared" si="8"/>
        <v>346098.48000000004</v>
      </c>
      <c r="V11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17" s="59">
        <f>SUM(Tabla2_2[[#This Row],[Alcance (en meses)]]+Tabla2_2[[#This Row],[Alcance (en meses)2]]+Tabla2_2[[#This Row],[Alcance (en meses)3]]+Tabla2_2[[#This Row],[Alcance del Pedido 1]])</f>
        <v>3.0598274365096594</v>
      </c>
      <c r="X117" s="59">
        <f>Tabla2_2[[#This Row],[Entrega Subsiguiente 2025 (30 días calendario a partir de la solicitud de pedido al proveedor)]]/Tabla2_2[[#This Row],[Consumo de Despacho]]</f>
        <v>20.414260907314954</v>
      </c>
      <c r="Y117" s="59">
        <f>Tabla2_2[[#This Row],[CANTIDAD
TOTAL A COTIZAR]]/Tabla2_2[[#This Row],[Consumo de Despacho]]</f>
        <v>23.414260907314954</v>
      </c>
      <c r="Z117" s="60" t="s">
        <v>24</v>
      </c>
      <c r="AA117" s="60" t="s">
        <v>25</v>
      </c>
      <c r="AB117" s="63" t="s">
        <v>29</v>
      </c>
      <c r="AC117" s="64" t="s">
        <v>289</v>
      </c>
      <c r="AD117" s="63"/>
      <c r="AE117" s="63"/>
      <c r="AF117" s="63"/>
      <c r="AG117" s="63"/>
      <c r="AH117" s="63"/>
    </row>
    <row r="118" spans="1:34" ht="52">
      <c r="A118" s="20">
        <v>110</v>
      </c>
      <c r="B118" s="21">
        <v>103018801</v>
      </c>
      <c r="C118" s="22">
        <v>10727</v>
      </c>
      <c r="D118" s="23" t="s">
        <v>154</v>
      </c>
      <c r="E118" s="24">
        <v>59994</v>
      </c>
      <c r="F118" s="25">
        <v>4.8899999999999997</v>
      </c>
      <c r="G118" s="25">
        <f t="shared" si="10"/>
        <v>293370.65999999997</v>
      </c>
      <c r="H118" s="26">
        <v>3333</v>
      </c>
      <c r="I118" s="26">
        <v>35608</v>
      </c>
      <c r="J118" s="31">
        <f>Tabla2_2[[#This Row],[Saldos pendientes del contrato]]/Tabla2_2[[#This Row],[Consumo de Despacho]]</f>
        <v>10.683468346834683</v>
      </c>
      <c r="K118" s="26">
        <v>0</v>
      </c>
      <c r="L118" s="31">
        <f>Tabla2_2[[#This Row],[Manos del proveedor]]/Tabla2_2[[#This Row],[Consumo de Despacho]]</f>
        <v>0</v>
      </c>
      <c r="M118" s="26">
        <v>17412</v>
      </c>
      <c r="N118" s="31">
        <f>Tabla2_2[[#This Row],[Existencia]]/Tabla2_2[[#This Row],[Consumo de Despacho]]</f>
        <v>5.2241224122412238</v>
      </c>
      <c r="O118" s="32">
        <v>3400</v>
      </c>
      <c r="P118" s="58">
        <f>Tabla2_2[[#This Row],[Primer Pedido calculado]]-Tabla2_2[[#This Row],[Primera Entrega (30 días calendario Síntesis Química; 45 días calendario Bio/Biot; 45 días calendario Sustancias Controladas]]</f>
        <v>3400</v>
      </c>
      <c r="Q118" s="58">
        <f t="shared" si="6"/>
        <v>16626</v>
      </c>
      <c r="R118" s="58">
        <v>0</v>
      </c>
      <c r="S118" s="59">
        <f t="shared" si="7"/>
        <v>0</v>
      </c>
      <c r="T118" s="58">
        <f t="shared" si="9"/>
        <v>56594</v>
      </c>
      <c r="U118" s="59">
        <f t="shared" si="8"/>
        <v>276744.65999999997</v>
      </c>
      <c r="V11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1.0201020102010201</v>
      </c>
      <c r="W118" s="59">
        <f>SUM(Tabla2_2[[#This Row],[Alcance (en meses)]]+Tabla2_2[[#This Row],[Alcance (en meses)2]]+Tabla2_2[[#This Row],[Alcance (en meses)3]]+Tabla2_2[[#This Row],[Alcance del Pedido 1]])</f>
        <v>16.927692769276927</v>
      </c>
      <c r="X118" s="59">
        <f>Tabla2_2[[#This Row],[Entrega Subsiguiente 2025 (30 días calendario a partir de la solicitud de pedido al proveedor)]]/Tabla2_2[[#This Row],[Consumo de Despacho]]</f>
        <v>16.979897989798978</v>
      </c>
      <c r="Y118" s="59">
        <f>Tabla2_2[[#This Row],[CANTIDAD
TOTAL A COTIZAR]]/Tabla2_2[[#This Row],[Consumo de Despacho]]</f>
        <v>18</v>
      </c>
      <c r="Z118" s="60" t="s">
        <v>49</v>
      </c>
      <c r="AA118" s="60" t="s">
        <v>25</v>
      </c>
      <c r="AB118" s="63" t="s">
        <v>58</v>
      </c>
      <c r="AC118" s="64" t="s">
        <v>289</v>
      </c>
      <c r="AD118" s="63"/>
      <c r="AE118" s="63"/>
      <c r="AF118" s="63"/>
      <c r="AG118" s="63"/>
      <c r="AH118" s="63"/>
    </row>
    <row r="119" spans="1:34" ht="26">
      <c r="A119" s="20">
        <v>111</v>
      </c>
      <c r="B119" s="21">
        <v>103005802</v>
      </c>
      <c r="C119" s="22">
        <v>10701</v>
      </c>
      <c r="D119" s="23" t="s">
        <v>155</v>
      </c>
      <c r="E119" s="24">
        <v>45666</v>
      </c>
      <c r="F119" s="25">
        <v>0.87</v>
      </c>
      <c r="G119" s="25">
        <f t="shared" si="10"/>
        <v>39729.42</v>
      </c>
      <c r="H119" s="26">
        <v>2537</v>
      </c>
      <c r="I119" s="26">
        <v>0</v>
      </c>
      <c r="J119" s="31">
        <f>Tabla2_2[[#This Row],[Saldos pendientes del contrato]]/Tabla2_2[[#This Row],[Consumo de Despacho]]</f>
        <v>0</v>
      </c>
      <c r="K119" s="26">
        <v>0</v>
      </c>
      <c r="L119" s="31">
        <f>Tabla2_2[[#This Row],[Manos del proveedor]]/Tabla2_2[[#This Row],[Consumo de Despacho]]</f>
        <v>0</v>
      </c>
      <c r="M119" s="26">
        <v>2365</v>
      </c>
      <c r="N119" s="31">
        <f>Tabla2_2[[#This Row],[Existencia]]/Tabla2_2[[#This Row],[Consumo de Despacho]]</f>
        <v>0.93220338983050843</v>
      </c>
      <c r="O119" s="32">
        <v>7611</v>
      </c>
      <c r="P119" s="58">
        <f>Tabla2_2[[#This Row],[Primer Pedido calculado]]-Tabla2_2[[#This Row],[Primera Entrega (30 días calendario Síntesis Química; 45 días calendario Bio/Biot; 45 días calendario Sustancias Controladas]]</f>
        <v>2537</v>
      </c>
      <c r="Q119" s="59">
        <f t="shared" si="6"/>
        <v>2207.19</v>
      </c>
      <c r="R119" s="58">
        <f>Tabla2_2[[#This Row],[Primer Pedido calculado]]-Tabla2_2[[#This Row],[Consumo de Despacho]]</f>
        <v>5074</v>
      </c>
      <c r="S119" s="59">
        <f t="shared" si="7"/>
        <v>4414.38</v>
      </c>
      <c r="T119" s="58">
        <f t="shared" si="9"/>
        <v>38055</v>
      </c>
      <c r="U119" s="59">
        <f t="shared" si="8"/>
        <v>33107.85</v>
      </c>
      <c r="V11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19" s="59">
        <f>SUM(Tabla2_2[[#This Row],[Alcance (en meses)]]+Tabla2_2[[#This Row],[Alcance (en meses)2]]+Tabla2_2[[#This Row],[Alcance (en meses)3]]+Tabla2_2[[#This Row],[Alcance del Pedido 1]])</f>
        <v>3.9322033898305087</v>
      </c>
      <c r="X119" s="59">
        <f>Tabla2_2[[#This Row],[Entrega Subsiguiente 2025 (30 días calendario a partir de la solicitud de pedido al proveedor)]]/Tabla2_2[[#This Row],[Consumo de Despacho]]</f>
        <v>15</v>
      </c>
      <c r="Y119" s="59">
        <f>Tabla2_2[[#This Row],[CANTIDAD
TOTAL A COTIZAR]]/Tabla2_2[[#This Row],[Consumo de Despacho]]</f>
        <v>18</v>
      </c>
      <c r="Z119" s="60" t="s">
        <v>31</v>
      </c>
      <c r="AA119" s="60" t="s">
        <v>25</v>
      </c>
      <c r="AB119" s="63" t="s">
        <v>29</v>
      </c>
      <c r="AC119" s="64" t="s">
        <v>289</v>
      </c>
      <c r="AD119" s="63"/>
      <c r="AE119" s="63"/>
      <c r="AF119" s="63"/>
      <c r="AG119" s="63"/>
      <c r="AH119" s="63"/>
    </row>
    <row r="120" spans="1:34" ht="41">
      <c r="A120" s="20">
        <v>112</v>
      </c>
      <c r="B120" s="21">
        <v>102095601</v>
      </c>
      <c r="C120" s="22">
        <v>103586</v>
      </c>
      <c r="D120" s="23" t="s">
        <v>156</v>
      </c>
      <c r="E120" s="24">
        <v>4320</v>
      </c>
      <c r="F120" s="25">
        <v>61.08</v>
      </c>
      <c r="G120" s="25">
        <f t="shared" si="10"/>
        <v>263865.59999999998</v>
      </c>
      <c r="H120" s="26">
        <v>240</v>
      </c>
      <c r="I120" s="26">
        <v>3626</v>
      </c>
      <c r="J120" s="31">
        <f>Tabla2_2[[#This Row],[Saldos pendientes del contrato]]/Tabla2_2[[#This Row],[Consumo de Despacho]]</f>
        <v>15.108333333333333</v>
      </c>
      <c r="K120" s="26">
        <v>0</v>
      </c>
      <c r="L120" s="31">
        <f>Tabla2_2[[#This Row],[Manos del proveedor]]/Tabla2_2[[#This Row],[Consumo de Despacho]]</f>
        <v>0</v>
      </c>
      <c r="M120" s="26">
        <v>1245</v>
      </c>
      <c r="N120" s="31">
        <f>Tabla2_2[[#This Row],[Existencia]]/Tabla2_2[[#This Row],[Consumo de Despacho]]</f>
        <v>5.1875</v>
      </c>
      <c r="O120" s="32">
        <v>240</v>
      </c>
      <c r="P120" s="58">
        <f>Tabla2_2[[#This Row],[Primer Pedido calculado]]-Tabla2_2[[#This Row],[Primera Entrega (30 días calendario Síntesis Química; 45 días calendario Bio/Biot; 45 días calendario Sustancias Controladas]]</f>
        <v>0</v>
      </c>
      <c r="Q120" s="58">
        <f t="shared" si="6"/>
        <v>0</v>
      </c>
      <c r="R120" s="58">
        <v>240</v>
      </c>
      <c r="S120" s="59">
        <f t="shared" si="7"/>
        <v>14659.199999999999</v>
      </c>
      <c r="T120" s="58">
        <f t="shared" si="9"/>
        <v>4080</v>
      </c>
      <c r="U120" s="59">
        <f t="shared" si="8"/>
        <v>249206.39999999999</v>
      </c>
      <c r="V12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20" s="59">
        <f>SUM(Tabla2_2[[#This Row],[Alcance (en meses)]]+Tabla2_2[[#This Row],[Alcance (en meses)2]]+Tabla2_2[[#This Row],[Alcance (en meses)3]]+Tabla2_2[[#This Row],[Alcance del Pedido 1]])</f>
        <v>21.295833333333334</v>
      </c>
      <c r="X120" s="59">
        <f>Tabla2_2[[#This Row],[Entrega Subsiguiente 2025 (30 días calendario a partir de la solicitud de pedido al proveedor)]]/Tabla2_2[[#This Row],[Consumo de Despacho]]</f>
        <v>17</v>
      </c>
      <c r="Y120" s="59">
        <f>Tabla2_2[[#This Row],[CANTIDAD
TOTAL A COTIZAR]]/Tabla2_2[[#This Row],[Consumo de Despacho]]</f>
        <v>18</v>
      </c>
      <c r="Z120" s="60" t="s">
        <v>37</v>
      </c>
      <c r="AA120" s="60" t="s">
        <v>40</v>
      </c>
      <c r="AB120" s="63" t="s">
        <v>58</v>
      </c>
      <c r="AC120" s="64" t="s">
        <v>286</v>
      </c>
      <c r="AD120" s="63"/>
      <c r="AE120" s="63"/>
      <c r="AF120" s="63"/>
      <c r="AG120" s="63"/>
      <c r="AH120" s="63"/>
    </row>
    <row r="121" spans="1:34" ht="28">
      <c r="A121" s="20">
        <v>113</v>
      </c>
      <c r="B121" s="21">
        <v>102095301</v>
      </c>
      <c r="C121" s="22">
        <v>103502</v>
      </c>
      <c r="D121" s="23" t="s">
        <v>157</v>
      </c>
      <c r="E121" s="24">
        <v>76270</v>
      </c>
      <c r="F121" s="25">
        <v>21.5</v>
      </c>
      <c r="G121" s="25">
        <f t="shared" si="10"/>
        <v>1639805</v>
      </c>
      <c r="H121" s="26">
        <v>9450</v>
      </c>
      <c r="I121" s="26">
        <v>0</v>
      </c>
      <c r="J121" s="31">
        <f>Tabla2_2[[#This Row],[Saldos pendientes del contrato]]/Tabla2_2[[#This Row],[Consumo de Despacho]]</f>
        <v>0</v>
      </c>
      <c r="K121" s="26">
        <v>0</v>
      </c>
      <c r="L121" s="31">
        <f>Tabla2_2[[#This Row],[Manos del proveedor]]/Tabla2_2[[#This Row],[Consumo de Despacho]]</f>
        <v>0</v>
      </c>
      <c r="M121" s="26">
        <v>1379</v>
      </c>
      <c r="N121" s="31">
        <f>Tabla2_2[[#This Row],[Existencia]]/Tabla2_2[[#This Row],[Consumo de Despacho]]</f>
        <v>0.14592592592592593</v>
      </c>
      <c r="O121" s="32">
        <v>25400</v>
      </c>
      <c r="P121" s="58">
        <f>Tabla2_2[[#This Row],[Primer Pedido calculado]]-Tabla2_2[[#This Row],[Primera Entrega (30 días calendario Síntesis Química; 45 días calendario Bio/Biot; 45 días calendario Sustancias Controladas]]</f>
        <v>9450</v>
      </c>
      <c r="Q121" s="58">
        <f t="shared" si="6"/>
        <v>203175</v>
      </c>
      <c r="R121" s="58">
        <f>Tabla2_2[[#This Row],[Primer Pedido calculado]]-Tabla2_2[[#This Row],[Consumo de Despacho]]</f>
        <v>15950</v>
      </c>
      <c r="S121" s="59">
        <f t="shared" si="7"/>
        <v>342925</v>
      </c>
      <c r="T121" s="58">
        <f t="shared" si="9"/>
        <v>50870</v>
      </c>
      <c r="U121" s="59">
        <f t="shared" si="8"/>
        <v>1093705</v>
      </c>
      <c r="V12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2.6878306878306879</v>
      </c>
      <c r="W121" s="59">
        <f>SUM(Tabla2_2[[#This Row],[Alcance (en meses)]]+Tabla2_2[[#This Row],[Alcance (en meses)2]]+Tabla2_2[[#This Row],[Alcance (en meses)3]]+Tabla2_2[[#This Row],[Alcance del Pedido 1]])</f>
        <v>2.8337566137566137</v>
      </c>
      <c r="X121" s="59">
        <f>Tabla2_2[[#This Row],[Entrega Subsiguiente 2025 (30 días calendario a partir de la solicitud de pedido al proveedor)]]/Tabla2_2[[#This Row],[Consumo de Despacho]]</f>
        <v>5.3830687830687829</v>
      </c>
      <c r="Y121" s="59">
        <f>Tabla2_2[[#This Row],[CANTIDAD
TOTAL A COTIZAR]]/Tabla2_2[[#This Row],[Consumo de Despacho]]</f>
        <v>8.0708994708994712</v>
      </c>
      <c r="Z121" s="60" t="s">
        <v>37</v>
      </c>
      <c r="AA121" s="60" t="s">
        <v>25</v>
      </c>
      <c r="AB121" s="63" t="s">
        <v>29</v>
      </c>
      <c r="AC121" s="64" t="s">
        <v>289</v>
      </c>
      <c r="AD121" s="63"/>
      <c r="AE121" s="63"/>
      <c r="AF121" s="63"/>
      <c r="AG121" s="63"/>
      <c r="AH121" s="63"/>
    </row>
    <row r="122" spans="1:34" ht="14.5">
      <c r="A122" s="20">
        <v>114</v>
      </c>
      <c r="B122" s="21">
        <v>102073501</v>
      </c>
      <c r="C122" s="22">
        <v>10302</v>
      </c>
      <c r="D122" s="23" t="s">
        <v>158</v>
      </c>
      <c r="E122" s="24">
        <v>1980</v>
      </c>
      <c r="F122" s="25">
        <v>11.25</v>
      </c>
      <c r="G122" s="25">
        <f t="shared" si="10"/>
        <v>22275</v>
      </c>
      <c r="H122" s="26">
        <v>110</v>
      </c>
      <c r="I122" s="26">
        <v>1732</v>
      </c>
      <c r="J122" s="31">
        <f>Tabla2_2[[#This Row],[Saldos pendientes del contrato]]/Tabla2_2[[#This Row],[Consumo de Despacho]]</f>
        <v>15.745454545454546</v>
      </c>
      <c r="K122" s="26">
        <v>0</v>
      </c>
      <c r="L122" s="31">
        <f>Tabla2_2[[#This Row],[Manos del proveedor]]/Tabla2_2[[#This Row],[Consumo de Despacho]]</f>
        <v>0</v>
      </c>
      <c r="M122" s="26">
        <v>326</v>
      </c>
      <c r="N122" s="31">
        <f>Tabla2_2[[#This Row],[Existencia]]/Tabla2_2[[#This Row],[Consumo de Despacho]]</f>
        <v>2.9636363636363638</v>
      </c>
      <c r="O122" s="32">
        <v>330</v>
      </c>
      <c r="P122" s="58">
        <f>Tabla2_2[[#This Row],[Primer Pedido calculado]]-Tabla2_2[[#This Row],[Primera Entrega (30 días calendario Síntesis Química; 45 días calendario Bio/Biot; 45 días calendario Sustancias Controladas]]</f>
        <v>110</v>
      </c>
      <c r="Q122" s="58">
        <f t="shared" si="6"/>
        <v>1237.5</v>
      </c>
      <c r="R122" s="58">
        <f>Tabla2_2[[#This Row],[Primer Pedido calculado]]-Tabla2_2[[#This Row],[Consumo de Despacho]]</f>
        <v>220</v>
      </c>
      <c r="S122" s="59">
        <f t="shared" si="7"/>
        <v>2475</v>
      </c>
      <c r="T122" s="58">
        <f t="shared" si="9"/>
        <v>1650</v>
      </c>
      <c r="U122" s="59">
        <f t="shared" si="8"/>
        <v>18562.5</v>
      </c>
      <c r="V12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22" s="59">
        <f>SUM(Tabla2_2[[#This Row],[Alcance (en meses)]]+Tabla2_2[[#This Row],[Alcance (en meses)2]]+Tabla2_2[[#This Row],[Alcance (en meses)3]]+Tabla2_2[[#This Row],[Alcance del Pedido 1]])</f>
        <v>21.709090909090911</v>
      </c>
      <c r="X122" s="59">
        <f>Tabla2_2[[#This Row],[Entrega Subsiguiente 2025 (30 días calendario a partir de la solicitud de pedido al proveedor)]]/Tabla2_2[[#This Row],[Consumo de Despacho]]</f>
        <v>15</v>
      </c>
      <c r="Y122" s="59">
        <f>Tabla2_2[[#This Row],[CANTIDAD
TOTAL A COTIZAR]]/Tabla2_2[[#This Row],[Consumo de Despacho]]</f>
        <v>18</v>
      </c>
      <c r="Z122" s="60" t="s">
        <v>67</v>
      </c>
      <c r="AA122" s="60" t="s">
        <v>81</v>
      </c>
      <c r="AB122" s="63" t="s">
        <v>26</v>
      </c>
      <c r="AC122" s="64" t="s">
        <v>289</v>
      </c>
      <c r="AD122" s="63"/>
      <c r="AE122" s="63"/>
      <c r="AF122" s="63"/>
      <c r="AG122" s="63"/>
      <c r="AH122" s="63"/>
    </row>
    <row r="123" spans="1:34" ht="65">
      <c r="A123" s="20">
        <v>115</v>
      </c>
      <c r="B123" s="21">
        <v>105007701</v>
      </c>
      <c r="C123" s="22">
        <v>10043</v>
      </c>
      <c r="D123" s="23" t="s">
        <v>321</v>
      </c>
      <c r="E123" s="24">
        <v>338616</v>
      </c>
      <c r="F123" s="25">
        <v>0.66</v>
      </c>
      <c r="G123" s="25">
        <f t="shared" si="10"/>
        <v>223486.56</v>
      </c>
      <c r="H123" s="26">
        <v>18812</v>
      </c>
      <c r="I123" s="26">
        <v>86222</v>
      </c>
      <c r="J123" s="31">
        <f>Tabla2_2[[#This Row],[Saldos pendientes del contrato]]/Tabla2_2[[#This Row],[Consumo de Despacho]]</f>
        <v>4.5833510525196681</v>
      </c>
      <c r="K123" s="26">
        <v>0</v>
      </c>
      <c r="L123" s="31">
        <f>Tabla2_2[[#This Row],[Manos del proveedor]]/Tabla2_2[[#This Row],[Consumo de Despacho]]</f>
        <v>0</v>
      </c>
      <c r="M123" s="26">
        <v>119936</v>
      </c>
      <c r="N123" s="31">
        <f>Tabla2_2[[#This Row],[Existencia]]/Tabla2_2[[#This Row],[Consumo de Despacho]]</f>
        <v>6.3755049968105464</v>
      </c>
      <c r="O123" s="32">
        <v>18812</v>
      </c>
      <c r="P123" s="58">
        <f>Tabla2_2[[#This Row],[Primer Pedido calculado]]-Tabla2_2[[#This Row],[Primera Entrega (30 días calendario Síntesis Química; 45 días calendario Bio/Biot; 45 días calendario Sustancias Controladas]]</f>
        <v>0</v>
      </c>
      <c r="Q123" s="58">
        <f t="shared" si="6"/>
        <v>0</v>
      </c>
      <c r="R123" s="58">
        <v>18812</v>
      </c>
      <c r="S123" s="59">
        <f t="shared" si="7"/>
        <v>12415.92</v>
      </c>
      <c r="T123" s="58">
        <f t="shared" si="9"/>
        <v>319804</v>
      </c>
      <c r="U123" s="59">
        <f t="shared" si="8"/>
        <v>211070.64</v>
      </c>
      <c r="V12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23" s="59">
        <f>SUM(Tabla2_2[[#This Row],[Alcance (en meses)]]+Tabla2_2[[#This Row],[Alcance (en meses)2]]+Tabla2_2[[#This Row],[Alcance (en meses)3]]+Tabla2_2[[#This Row],[Alcance del Pedido 1]])</f>
        <v>11.958856049330215</v>
      </c>
      <c r="X123" s="59">
        <f>Tabla2_2[[#This Row],[Entrega Subsiguiente 2025 (30 días calendario a partir de la solicitud de pedido al proveedor)]]/Tabla2_2[[#This Row],[Consumo de Despacho]]</f>
        <v>17</v>
      </c>
      <c r="Y123" s="59">
        <f>Tabla2_2[[#This Row],[CANTIDAD
TOTAL A COTIZAR]]/Tabla2_2[[#This Row],[Consumo de Despacho]]</f>
        <v>18</v>
      </c>
      <c r="Z123" s="60" t="s">
        <v>37</v>
      </c>
      <c r="AA123" s="60" t="s">
        <v>25</v>
      </c>
      <c r="AB123" s="63" t="s">
        <v>76</v>
      </c>
      <c r="AC123" s="64" t="s">
        <v>289</v>
      </c>
      <c r="AD123" s="63"/>
      <c r="AE123" s="63"/>
      <c r="AF123" s="63"/>
      <c r="AG123" s="63"/>
      <c r="AH123" s="63"/>
    </row>
    <row r="124" spans="1:34" ht="26">
      <c r="A124" s="20">
        <v>116</v>
      </c>
      <c r="B124" s="21">
        <v>102076401</v>
      </c>
      <c r="C124" s="22">
        <v>10285</v>
      </c>
      <c r="D124" s="23" t="s">
        <v>160</v>
      </c>
      <c r="E124" s="24">
        <v>540</v>
      </c>
      <c r="F124" s="25">
        <v>183.5</v>
      </c>
      <c r="G124" s="25">
        <f t="shared" si="10"/>
        <v>99090</v>
      </c>
      <c r="H124" s="26">
        <v>30</v>
      </c>
      <c r="I124" s="26">
        <v>929</v>
      </c>
      <c r="J124" s="31">
        <f>Tabla2_2[[#This Row],[Saldos pendientes del contrato]]/Tabla2_2[[#This Row],[Consumo de Despacho]]</f>
        <v>30.966666666666665</v>
      </c>
      <c r="K124" s="26">
        <v>0</v>
      </c>
      <c r="L124" s="31">
        <f>Tabla2_2[[#This Row],[Manos del proveedor]]/Tabla2_2[[#This Row],[Consumo de Despacho]]</f>
        <v>0</v>
      </c>
      <c r="M124" s="26">
        <v>404</v>
      </c>
      <c r="N124" s="31">
        <f>Tabla2_2[[#This Row],[Existencia]]/Tabla2_2[[#This Row],[Consumo de Despacho]]</f>
        <v>13.466666666666667</v>
      </c>
      <c r="O124" s="32">
        <v>30</v>
      </c>
      <c r="P124" s="58">
        <f>Tabla2_2[[#This Row],[Primer Pedido calculado]]-Tabla2_2[[#This Row],[Primera Entrega (30 días calendario Síntesis Química; 45 días calendario Bio/Biot; 45 días calendario Sustancias Controladas]]</f>
        <v>0</v>
      </c>
      <c r="Q124" s="58">
        <f t="shared" si="6"/>
        <v>0</v>
      </c>
      <c r="R124" s="58">
        <v>30</v>
      </c>
      <c r="S124" s="59">
        <f t="shared" si="7"/>
        <v>5505</v>
      </c>
      <c r="T124" s="58">
        <f t="shared" si="9"/>
        <v>510</v>
      </c>
      <c r="U124" s="59">
        <f t="shared" si="8"/>
        <v>93585</v>
      </c>
      <c r="V12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24" s="59">
        <f>SUM(Tabla2_2[[#This Row],[Alcance (en meses)]]+Tabla2_2[[#This Row],[Alcance (en meses)2]]+Tabla2_2[[#This Row],[Alcance (en meses)3]]+Tabla2_2[[#This Row],[Alcance del Pedido 1]])</f>
        <v>45.43333333333333</v>
      </c>
      <c r="X124" s="59">
        <f>Tabla2_2[[#This Row],[Entrega Subsiguiente 2025 (30 días calendario a partir de la solicitud de pedido al proveedor)]]/Tabla2_2[[#This Row],[Consumo de Despacho]]</f>
        <v>17</v>
      </c>
      <c r="Y124" s="59">
        <f>Tabla2_2[[#This Row],[CANTIDAD
TOTAL A COTIZAR]]/Tabla2_2[[#This Row],[Consumo de Despacho]]</f>
        <v>18</v>
      </c>
      <c r="Z124" s="60" t="s">
        <v>28</v>
      </c>
      <c r="AA124" s="60" t="s">
        <v>40</v>
      </c>
      <c r="AB124" s="63" t="s">
        <v>44</v>
      </c>
      <c r="AC124" s="64" t="s">
        <v>286</v>
      </c>
      <c r="AD124" s="63"/>
      <c r="AE124" s="63"/>
      <c r="AF124" s="63"/>
      <c r="AG124" s="63"/>
      <c r="AH124" s="63"/>
    </row>
    <row r="125" spans="1:34" ht="26">
      <c r="A125" s="20">
        <v>117</v>
      </c>
      <c r="B125" s="21">
        <v>102072601</v>
      </c>
      <c r="C125" s="22">
        <v>10286</v>
      </c>
      <c r="D125" s="23" t="s">
        <v>322</v>
      </c>
      <c r="E125" s="24">
        <v>17625</v>
      </c>
      <c r="F125" s="25">
        <v>367</v>
      </c>
      <c r="G125" s="25">
        <f t="shared" si="10"/>
        <v>6468375</v>
      </c>
      <c r="H125" s="26">
        <v>1175</v>
      </c>
      <c r="I125" s="26">
        <v>7000</v>
      </c>
      <c r="J125" s="31">
        <f>Tabla2_2[[#This Row],[Saldos pendientes del contrato]]/Tabla2_2[[#This Row],[Consumo de Despacho]]</f>
        <v>5.957446808510638</v>
      </c>
      <c r="K125" s="26">
        <v>0</v>
      </c>
      <c r="L125" s="31">
        <f>Tabla2_2[[#This Row],[Manos del proveedor]]/Tabla2_2[[#This Row],[Consumo de Despacho]]</f>
        <v>0</v>
      </c>
      <c r="M125" s="26">
        <v>3398</v>
      </c>
      <c r="N125" s="31">
        <f>Tabla2_2[[#This Row],[Existencia]]/Tabla2_2[[#This Row],[Consumo de Despacho]]</f>
        <v>2.8919148936170211</v>
      </c>
      <c r="O125" s="32">
        <v>1175</v>
      </c>
      <c r="P125" s="58">
        <f>Tabla2_2[[#This Row],[Primer Pedido calculado]]-Tabla2_2[[#This Row],[Primera Entrega (30 días calendario Síntesis Química; 45 días calendario Bio/Biot; 45 días calendario Sustancias Controladas]]</f>
        <v>0</v>
      </c>
      <c r="Q125" s="58">
        <f t="shared" si="6"/>
        <v>0</v>
      </c>
      <c r="R125" s="58">
        <v>1175</v>
      </c>
      <c r="S125" s="59">
        <f t="shared" si="7"/>
        <v>431225</v>
      </c>
      <c r="T125" s="58">
        <f t="shared" si="9"/>
        <v>16450</v>
      </c>
      <c r="U125" s="59">
        <f t="shared" si="8"/>
        <v>6037150</v>
      </c>
      <c r="V12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25" s="59">
        <f>SUM(Tabla2_2[[#This Row],[Alcance (en meses)]]+Tabla2_2[[#This Row],[Alcance (en meses)2]]+Tabla2_2[[#This Row],[Alcance (en meses)3]]+Tabla2_2[[#This Row],[Alcance del Pedido 1]])</f>
        <v>9.8493617021276592</v>
      </c>
      <c r="X125" s="59">
        <f>Tabla2_2[[#This Row],[Entrega Subsiguiente 2025 (30 días calendario a partir de la solicitud de pedido al proveedor)]]/Tabla2_2[[#This Row],[Consumo de Despacho]]</f>
        <v>14</v>
      </c>
      <c r="Y125" s="59">
        <f>Tabla2_2[[#This Row],[CANTIDAD
TOTAL A COTIZAR]]/Tabla2_2[[#This Row],[Consumo de Despacho]]</f>
        <v>15</v>
      </c>
      <c r="Z125" s="60" t="s">
        <v>28</v>
      </c>
      <c r="AA125" s="60" t="s">
        <v>40</v>
      </c>
      <c r="AB125" s="63" t="s">
        <v>26</v>
      </c>
      <c r="AC125" s="64" t="s">
        <v>286</v>
      </c>
      <c r="AD125" s="63"/>
      <c r="AE125" s="63"/>
      <c r="AF125" s="63"/>
      <c r="AG125" s="63"/>
      <c r="AH125" s="63"/>
    </row>
    <row r="126" spans="1:34" ht="39">
      <c r="A126" s="20">
        <v>118</v>
      </c>
      <c r="B126" s="21">
        <v>102082101</v>
      </c>
      <c r="C126" s="22">
        <v>11957</v>
      </c>
      <c r="D126" s="23" t="s">
        <v>162</v>
      </c>
      <c r="E126" s="24">
        <v>72000</v>
      </c>
      <c r="F126" s="25">
        <v>40.39</v>
      </c>
      <c r="G126" s="25">
        <f t="shared" si="10"/>
        <v>2908080</v>
      </c>
      <c r="H126" s="26">
        <v>4000</v>
      </c>
      <c r="I126" s="26">
        <v>38666</v>
      </c>
      <c r="J126" s="31">
        <f>Tabla2_2[[#This Row],[Saldos pendientes del contrato]]/Tabla2_2[[#This Row],[Consumo de Despacho]]</f>
        <v>9.6664999999999992</v>
      </c>
      <c r="K126" s="26">
        <v>0</v>
      </c>
      <c r="L126" s="31">
        <f>Tabla2_2[[#This Row],[Manos del proveedor]]/Tabla2_2[[#This Row],[Consumo de Despacho]]</f>
        <v>0</v>
      </c>
      <c r="M126" s="26">
        <v>10359</v>
      </c>
      <c r="N126" s="31">
        <f>Tabla2_2[[#This Row],[Existencia]]/Tabla2_2[[#This Row],[Consumo de Despacho]]</f>
        <v>2.58975</v>
      </c>
      <c r="O126" s="32">
        <v>13000</v>
      </c>
      <c r="P126" s="58">
        <f>Tabla2_2[[#This Row],[Primer Pedido calculado]]-Tabla2_2[[#This Row],[Primera Entrega (30 días calendario Síntesis Química; 45 días calendario Bio/Biot; 45 días calendario Sustancias Controladas]]</f>
        <v>4000</v>
      </c>
      <c r="Q126" s="58">
        <f t="shared" si="6"/>
        <v>161560</v>
      </c>
      <c r="R126" s="58">
        <f>Tabla2_2[[#This Row],[Primer Pedido calculado]]-Tabla2_2[[#This Row],[Consumo de Despacho]]</f>
        <v>9000</v>
      </c>
      <c r="S126" s="59">
        <f t="shared" si="7"/>
        <v>363510</v>
      </c>
      <c r="T126" s="58">
        <f t="shared" si="9"/>
        <v>59000</v>
      </c>
      <c r="U126" s="59">
        <f t="shared" si="8"/>
        <v>2383010</v>
      </c>
      <c r="V12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3.25</v>
      </c>
      <c r="W126" s="59">
        <f>SUM(Tabla2_2[[#This Row],[Alcance (en meses)]]+Tabla2_2[[#This Row],[Alcance (en meses)2]]+Tabla2_2[[#This Row],[Alcance (en meses)3]]+Tabla2_2[[#This Row],[Alcance del Pedido 1]])</f>
        <v>15.50625</v>
      </c>
      <c r="X126" s="59">
        <f>Tabla2_2[[#This Row],[Entrega Subsiguiente 2025 (30 días calendario a partir de la solicitud de pedido al proveedor)]]/Tabla2_2[[#This Row],[Consumo de Despacho]]</f>
        <v>14.75</v>
      </c>
      <c r="Y126" s="59">
        <f>Tabla2_2[[#This Row],[CANTIDAD
TOTAL A COTIZAR]]/Tabla2_2[[#This Row],[Consumo de Despacho]]</f>
        <v>18</v>
      </c>
      <c r="Z126" s="60" t="s">
        <v>67</v>
      </c>
      <c r="AA126" s="60" t="s">
        <v>40</v>
      </c>
      <c r="AB126" s="63" t="s">
        <v>26</v>
      </c>
      <c r="AC126" s="64" t="s">
        <v>286</v>
      </c>
      <c r="AD126" s="63"/>
      <c r="AE126" s="63"/>
      <c r="AF126" s="63"/>
      <c r="AG126" s="63"/>
      <c r="AH126" s="63"/>
    </row>
    <row r="127" spans="1:34" ht="26">
      <c r="A127" s="20">
        <v>119</v>
      </c>
      <c r="B127" s="21">
        <v>102072401</v>
      </c>
      <c r="C127" s="22">
        <v>10365</v>
      </c>
      <c r="D127" s="23" t="s">
        <v>163</v>
      </c>
      <c r="E127" s="24">
        <v>162000</v>
      </c>
      <c r="F127" s="25">
        <v>3.8</v>
      </c>
      <c r="G127" s="25">
        <f t="shared" si="10"/>
        <v>615600</v>
      </c>
      <c r="H127" s="26">
        <v>9000</v>
      </c>
      <c r="I127" s="26">
        <v>0</v>
      </c>
      <c r="J127" s="31">
        <f>Tabla2_2[[#This Row],[Saldos pendientes del contrato]]/Tabla2_2[[#This Row],[Consumo de Despacho]]</f>
        <v>0</v>
      </c>
      <c r="K127" s="26">
        <v>0</v>
      </c>
      <c r="L127" s="31">
        <f>Tabla2_2[[#This Row],[Manos del proveedor]]/Tabla2_2[[#This Row],[Consumo de Despacho]]</f>
        <v>0</v>
      </c>
      <c r="M127" s="26">
        <v>0</v>
      </c>
      <c r="N127" s="31">
        <f>Tabla2_2[[#This Row],[Existencia]]/Tabla2_2[[#This Row],[Consumo de Despacho]]</f>
        <v>0</v>
      </c>
      <c r="O127" s="32">
        <v>27000</v>
      </c>
      <c r="P127" s="58">
        <f>Tabla2_2[[#This Row],[Primer Pedido calculado]]-Tabla2_2[[#This Row],[Primera Entrega (30 días calendario Síntesis Química; 45 días calendario Bio/Biot; 45 días calendario Sustancias Controladas]]</f>
        <v>9000</v>
      </c>
      <c r="Q127" s="58">
        <f t="shared" si="6"/>
        <v>34200</v>
      </c>
      <c r="R127" s="58">
        <f>Tabla2_2[[#This Row],[Primer Pedido calculado]]-Tabla2_2[[#This Row],[Consumo de Despacho]]</f>
        <v>18000</v>
      </c>
      <c r="S127" s="59">
        <f t="shared" si="7"/>
        <v>68400</v>
      </c>
      <c r="T127" s="58">
        <f t="shared" si="9"/>
        <v>135000</v>
      </c>
      <c r="U127" s="59">
        <f t="shared" si="8"/>
        <v>513000</v>
      </c>
      <c r="V12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27" s="59">
        <f>SUM(Tabla2_2[[#This Row],[Alcance (en meses)]]+Tabla2_2[[#This Row],[Alcance (en meses)2]]+Tabla2_2[[#This Row],[Alcance (en meses)3]]+Tabla2_2[[#This Row],[Alcance del Pedido 1]])</f>
        <v>3</v>
      </c>
      <c r="X127" s="59">
        <f>Tabla2_2[[#This Row],[Entrega Subsiguiente 2025 (30 días calendario a partir de la solicitud de pedido al proveedor)]]/Tabla2_2[[#This Row],[Consumo de Despacho]]</f>
        <v>15</v>
      </c>
      <c r="Y127" s="59">
        <f>Tabla2_2[[#This Row],[CANTIDAD
TOTAL A COTIZAR]]/Tabla2_2[[#This Row],[Consumo de Despacho]]</f>
        <v>18</v>
      </c>
      <c r="Z127" s="60" t="s">
        <v>28</v>
      </c>
      <c r="AA127" s="60" t="s">
        <v>40</v>
      </c>
      <c r="AB127" s="63" t="s">
        <v>35</v>
      </c>
      <c r="AC127" s="64" t="s">
        <v>286</v>
      </c>
      <c r="AD127" s="63"/>
      <c r="AE127" s="63"/>
      <c r="AF127" s="63"/>
      <c r="AG127" s="63"/>
      <c r="AH127" s="63"/>
    </row>
    <row r="128" spans="1:34" ht="26">
      <c r="A128" s="20">
        <v>120</v>
      </c>
      <c r="B128" s="21">
        <v>102081501</v>
      </c>
      <c r="C128" s="22">
        <v>11197</v>
      </c>
      <c r="D128" s="23" t="s">
        <v>164</v>
      </c>
      <c r="E128" s="24">
        <v>1728</v>
      </c>
      <c r="F128" s="25">
        <v>286</v>
      </c>
      <c r="G128" s="25">
        <f t="shared" si="10"/>
        <v>494208</v>
      </c>
      <c r="H128" s="26">
        <v>96</v>
      </c>
      <c r="I128" s="26">
        <v>1590</v>
      </c>
      <c r="J128" s="31">
        <f>Tabla2_2[[#This Row],[Saldos pendientes del contrato]]/Tabla2_2[[#This Row],[Consumo de Despacho]]</f>
        <v>16.5625</v>
      </c>
      <c r="K128" s="26">
        <v>0</v>
      </c>
      <c r="L128" s="31">
        <f>Tabla2_2[[#This Row],[Manos del proveedor]]/Tabla2_2[[#This Row],[Consumo de Despacho]]</f>
        <v>0</v>
      </c>
      <c r="M128" s="26">
        <v>328</v>
      </c>
      <c r="N128" s="31">
        <f>Tabla2_2[[#This Row],[Existencia]]/Tabla2_2[[#This Row],[Consumo de Despacho]]</f>
        <v>3.4166666666666665</v>
      </c>
      <c r="O128" s="32">
        <v>96</v>
      </c>
      <c r="P128" s="58">
        <f>Tabla2_2[[#This Row],[Primer Pedido calculado]]-Tabla2_2[[#This Row],[Primera Entrega (30 días calendario Síntesis Química; 45 días calendario Bio/Biot; 45 días calendario Sustancias Controladas]]</f>
        <v>0</v>
      </c>
      <c r="Q128" s="58">
        <f t="shared" si="6"/>
        <v>0</v>
      </c>
      <c r="R128" s="58">
        <v>96</v>
      </c>
      <c r="S128" s="59">
        <f t="shared" si="7"/>
        <v>27456</v>
      </c>
      <c r="T128" s="58">
        <f t="shared" si="9"/>
        <v>1632</v>
      </c>
      <c r="U128" s="59">
        <f t="shared" si="8"/>
        <v>466752</v>
      </c>
      <c r="V12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28" s="59">
        <f>SUM(Tabla2_2[[#This Row],[Alcance (en meses)]]+Tabla2_2[[#This Row],[Alcance (en meses)2]]+Tabla2_2[[#This Row],[Alcance (en meses)3]]+Tabla2_2[[#This Row],[Alcance del Pedido 1]])</f>
        <v>20.979166666666668</v>
      </c>
      <c r="X128" s="59">
        <f>Tabla2_2[[#This Row],[Entrega Subsiguiente 2025 (30 días calendario a partir de la solicitud de pedido al proveedor)]]/Tabla2_2[[#This Row],[Consumo de Despacho]]</f>
        <v>17</v>
      </c>
      <c r="Y128" s="59">
        <f>Tabla2_2[[#This Row],[CANTIDAD
TOTAL A COTIZAR]]/Tabla2_2[[#This Row],[Consumo de Despacho]]</f>
        <v>18</v>
      </c>
      <c r="Z128" s="60" t="s">
        <v>37</v>
      </c>
      <c r="AA128" s="60" t="s">
        <v>40</v>
      </c>
      <c r="AB128" s="63" t="s">
        <v>41</v>
      </c>
      <c r="AC128" s="64" t="s">
        <v>286</v>
      </c>
      <c r="AD128" s="63"/>
      <c r="AE128" s="63"/>
      <c r="AF128" s="63"/>
      <c r="AG128" s="63"/>
      <c r="AH128" s="63"/>
    </row>
    <row r="129" spans="1:34" ht="26">
      <c r="A129" s="20">
        <v>121</v>
      </c>
      <c r="B129" s="21">
        <v>102081401</v>
      </c>
      <c r="C129" s="22">
        <v>11199</v>
      </c>
      <c r="D129" s="23" t="s">
        <v>165</v>
      </c>
      <c r="E129" s="24">
        <v>10296</v>
      </c>
      <c r="F129" s="25">
        <v>115.17</v>
      </c>
      <c r="G129" s="25">
        <f t="shared" si="10"/>
        <v>1185790.32</v>
      </c>
      <c r="H129" s="26">
        <v>572</v>
      </c>
      <c r="I129" s="26">
        <v>6045</v>
      </c>
      <c r="J129" s="31">
        <f>Tabla2_2[[#This Row],[Saldos pendientes del contrato]]/Tabla2_2[[#This Row],[Consumo de Despacho]]</f>
        <v>10.568181818181818</v>
      </c>
      <c r="K129" s="26">
        <v>0</v>
      </c>
      <c r="L129" s="31">
        <f>Tabla2_2[[#This Row],[Manos del proveedor]]/Tabla2_2[[#This Row],[Consumo de Despacho]]</f>
        <v>0</v>
      </c>
      <c r="M129" s="26">
        <v>996</v>
      </c>
      <c r="N129" s="31">
        <f>Tabla2_2[[#This Row],[Existencia]]/Tabla2_2[[#This Row],[Consumo de Despacho]]</f>
        <v>1.7412587412587412</v>
      </c>
      <c r="O129" s="32">
        <v>572</v>
      </c>
      <c r="P129" s="58">
        <f>Tabla2_2[[#This Row],[Primer Pedido calculado]]-Tabla2_2[[#This Row],[Primera Entrega (30 días calendario Síntesis Química; 45 días calendario Bio/Biot; 45 días calendario Sustancias Controladas]]</f>
        <v>572</v>
      </c>
      <c r="Q129" s="58">
        <f t="shared" si="6"/>
        <v>65877.240000000005</v>
      </c>
      <c r="R129" s="58">
        <f>Tabla2_2[[#This Row],[Primer Pedido calculado]]-Tabla2_2[[#This Row],[Consumo de Despacho]]</f>
        <v>0</v>
      </c>
      <c r="S129" s="59">
        <f t="shared" si="7"/>
        <v>0</v>
      </c>
      <c r="T129" s="58">
        <f t="shared" si="9"/>
        <v>9724</v>
      </c>
      <c r="U129" s="59">
        <f t="shared" si="8"/>
        <v>1119913.08</v>
      </c>
      <c r="V12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29" s="59">
        <f>SUM(Tabla2_2[[#This Row],[Alcance (en meses)]]+Tabla2_2[[#This Row],[Alcance (en meses)2]]+Tabla2_2[[#This Row],[Alcance (en meses)3]]+Tabla2_2[[#This Row],[Alcance del Pedido 1]])</f>
        <v>13.30944055944056</v>
      </c>
      <c r="X129" s="59">
        <f>Tabla2_2[[#This Row],[Entrega Subsiguiente 2025 (30 días calendario a partir de la solicitud de pedido al proveedor)]]/Tabla2_2[[#This Row],[Consumo de Despacho]]</f>
        <v>17</v>
      </c>
      <c r="Y129" s="59">
        <f>Tabla2_2[[#This Row],[CANTIDAD
TOTAL A COTIZAR]]/Tabla2_2[[#This Row],[Consumo de Despacho]]</f>
        <v>18</v>
      </c>
      <c r="Z129" s="60" t="s">
        <v>37</v>
      </c>
      <c r="AA129" s="60" t="s">
        <v>40</v>
      </c>
      <c r="AB129" s="63" t="s">
        <v>71</v>
      </c>
      <c r="AC129" s="64" t="s">
        <v>286</v>
      </c>
      <c r="AD129" s="63"/>
      <c r="AE129" s="63"/>
      <c r="AF129" s="63"/>
      <c r="AG129" s="63"/>
      <c r="AH129" s="63"/>
    </row>
    <row r="130" spans="1:34" ht="39">
      <c r="A130" s="20">
        <v>122</v>
      </c>
      <c r="B130" s="21">
        <v>103057101</v>
      </c>
      <c r="C130" s="27">
        <v>10187</v>
      </c>
      <c r="D130" s="23" t="s">
        <v>166</v>
      </c>
      <c r="E130" s="24">
        <v>78534</v>
      </c>
      <c r="F130" s="25">
        <v>1.62</v>
      </c>
      <c r="G130" s="25">
        <f t="shared" si="10"/>
        <v>127225.08</v>
      </c>
      <c r="H130" s="26">
        <v>4363</v>
      </c>
      <c r="I130" s="26">
        <v>48804</v>
      </c>
      <c r="J130" s="31">
        <f>Tabla2_2[[#This Row],[Saldos pendientes del contrato]]/Tabla2_2[[#This Row],[Consumo de Despacho]]</f>
        <v>11.185881274352509</v>
      </c>
      <c r="K130" s="26">
        <v>0</v>
      </c>
      <c r="L130" s="31">
        <f>Tabla2_2[[#This Row],[Manos del proveedor]]/Tabla2_2[[#This Row],[Consumo de Despacho]]</f>
        <v>0</v>
      </c>
      <c r="M130" s="26">
        <v>13668</v>
      </c>
      <c r="N130" s="31">
        <f>Tabla2_2[[#This Row],[Existencia]]/Tabla2_2[[#This Row],[Consumo de Despacho]]</f>
        <v>3.1327068530827411</v>
      </c>
      <c r="O130" s="32">
        <v>4400</v>
      </c>
      <c r="P130" s="58">
        <f>Tabla2_2[[#This Row],[Primer Pedido calculado]]-Tabla2_2[[#This Row],[Primera Entrega (30 días calendario Síntesis Química; 45 días calendario Bio/Biot; 45 días calendario Sustancias Controladas]]</f>
        <v>4400</v>
      </c>
      <c r="Q130" s="58">
        <f t="shared" si="6"/>
        <v>7128.0000000000009</v>
      </c>
      <c r="R130" s="58">
        <v>0</v>
      </c>
      <c r="S130" s="59">
        <f t="shared" si="7"/>
        <v>0</v>
      </c>
      <c r="T130" s="58">
        <f t="shared" si="9"/>
        <v>74134</v>
      </c>
      <c r="U130" s="59">
        <f t="shared" si="8"/>
        <v>120097.08</v>
      </c>
      <c r="V13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1.0084804033921613</v>
      </c>
      <c r="W130" s="59">
        <f>SUM(Tabla2_2[[#This Row],[Alcance (en meses)]]+Tabla2_2[[#This Row],[Alcance (en meses)2]]+Tabla2_2[[#This Row],[Alcance (en meses)3]]+Tabla2_2[[#This Row],[Alcance del Pedido 1]])</f>
        <v>15.327068530827411</v>
      </c>
      <c r="X130" s="59">
        <f>Tabla2_2[[#This Row],[Entrega Subsiguiente 2025 (30 días calendario a partir de la solicitud de pedido al proveedor)]]/Tabla2_2[[#This Row],[Consumo de Despacho]]</f>
        <v>16.991519596607837</v>
      </c>
      <c r="Y130" s="59">
        <f>Tabla2_2[[#This Row],[CANTIDAD
TOTAL A COTIZAR]]/Tabla2_2[[#This Row],[Consumo de Despacho]]</f>
        <v>18</v>
      </c>
      <c r="Z130" s="60" t="s">
        <v>49</v>
      </c>
      <c r="AA130" s="60" t="s">
        <v>25</v>
      </c>
      <c r="AB130" s="63" t="s">
        <v>41</v>
      </c>
      <c r="AC130" s="64" t="s">
        <v>289</v>
      </c>
      <c r="AD130" s="63"/>
      <c r="AE130" s="63"/>
      <c r="AF130" s="63"/>
      <c r="AG130" s="63"/>
      <c r="AH130" s="63"/>
    </row>
    <row r="131" spans="1:34" ht="14.5">
      <c r="A131" s="20">
        <v>123</v>
      </c>
      <c r="B131" s="21">
        <v>101093401</v>
      </c>
      <c r="C131" s="22">
        <v>12177</v>
      </c>
      <c r="D131" s="23" t="s">
        <v>167</v>
      </c>
      <c r="E131" s="24">
        <v>17532180</v>
      </c>
      <c r="F131" s="25">
        <v>7.0000000000000007E-2</v>
      </c>
      <c r="G131" s="25">
        <f t="shared" si="10"/>
        <v>1227252.6000000001</v>
      </c>
      <c r="H131" s="26">
        <v>1871110</v>
      </c>
      <c r="I131" s="26">
        <v>27915700</v>
      </c>
      <c r="J131" s="31">
        <f>Tabla2_2[[#This Row],[Saldos pendientes del contrato]]/Tabla2_2[[#This Row],[Consumo de Despacho]]</f>
        <v>14.919325961594989</v>
      </c>
      <c r="K131" s="26">
        <v>0</v>
      </c>
      <c r="L131" s="31">
        <f>Tabla2_2[[#This Row],[Manos del proveedor]]/Tabla2_2[[#This Row],[Consumo de Despacho]]</f>
        <v>0</v>
      </c>
      <c r="M131" s="26">
        <v>1355250</v>
      </c>
      <c r="N131" s="31">
        <f>Tabla2_2[[#This Row],[Existencia]]/Tabla2_2[[#This Row],[Consumo de Despacho]]</f>
        <v>0.72430268664055031</v>
      </c>
      <c r="O131" s="32">
        <v>974010</v>
      </c>
      <c r="P131" s="58">
        <f>Tabla2_2[[#This Row],[Primer Pedido calculado]]-Tabla2_2[[#This Row],[Primera Entrega (30 días calendario Síntesis Química; 45 días calendario Bio/Biot; 45 días calendario Sustancias Controladas]]</f>
        <v>0</v>
      </c>
      <c r="Q131" s="58">
        <f t="shared" si="6"/>
        <v>0</v>
      </c>
      <c r="R131" s="58">
        <v>974010</v>
      </c>
      <c r="S131" s="59">
        <f t="shared" si="7"/>
        <v>68180.700000000012</v>
      </c>
      <c r="T131" s="58">
        <f t="shared" si="9"/>
        <v>16558170</v>
      </c>
      <c r="U131" s="59">
        <f t="shared" si="8"/>
        <v>1159071.9000000001</v>
      </c>
      <c r="V13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0.52055197182421131</v>
      </c>
      <c r="W131" s="59">
        <f>SUM(Tabla2_2[[#This Row],[Alcance (en meses)]]+Tabla2_2[[#This Row],[Alcance (en meses)2]]+Tabla2_2[[#This Row],[Alcance (en meses)3]]+Tabla2_2[[#This Row],[Alcance del Pedido 1]])</f>
        <v>16.164180620059749</v>
      </c>
      <c r="X131" s="59">
        <f>Tabla2_2[[#This Row],[Entrega Subsiguiente 2025 (30 días calendario a partir de la solicitud de pedido al proveedor)]]/Tabla2_2[[#This Row],[Consumo de Despacho]]</f>
        <v>8.8493835210115925</v>
      </c>
      <c r="Y131" s="59">
        <f>Tabla2_2[[#This Row],[CANTIDAD
TOTAL A COTIZAR]]/Tabla2_2[[#This Row],[Consumo de Despacho]]</f>
        <v>9.3699354928358041</v>
      </c>
      <c r="Z131" s="60" t="s">
        <v>31</v>
      </c>
      <c r="AA131" s="60" t="s">
        <v>25</v>
      </c>
      <c r="AB131" s="63" t="s">
        <v>29</v>
      </c>
      <c r="AC131" s="64" t="s">
        <v>289</v>
      </c>
      <c r="AD131" s="63"/>
      <c r="AE131" s="63"/>
      <c r="AF131" s="63"/>
      <c r="AG131" s="63"/>
      <c r="AH131" s="63"/>
    </row>
    <row r="132" spans="1:34" ht="14.5">
      <c r="A132" s="20">
        <v>124</v>
      </c>
      <c r="B132" s="21">
        <v>101096601</v>
      </c>
      <c r="C132" s="22">
        <v>104341</v>
      </c>
      <c r="D132" s="23" t="s">
        <v>168</v>
      </c>
      <c r="E132" s="24">
        <v>89928</v>
      </c>
      <c r="F132" s="25">
        <v>0.2</v>
      </c>
      <c r="G132" s="25">
        <f t="shared" si="10"/>
        <v>17985.600000000002</v>
      </c>
      <c r="H132" s="26">
        <v>4996</v>
      </c>
      <c r="I132" s="26">
        <v>34344</v>
      </c>
      <c r="J132" s="31">
        <f>Tabla2_2[[#This Row],[Saldos pendientes del contrato]]/Tabla2_2[[#This Row],[Consumo de Despacho]]</f>
        <v>6.874299439551641</v>
      </c>
      <c r="K132" s="26">
        <v>0</v>
      </c>
      <c r="L132" s="31">
        <f>Tabla2_2[[#This Row],[Manos del proveedor]]/Tabla2_2[[#This Row],[Consumo de Despacho]]</f>
        <v>0</v>
      </c>
      <c r="M132" s="26">
        <v>1848</v>
      </c>
      <c r="N132" s="31">
        <f>Tabla2_2[[#This Row],[Existencia]]/Tabla2_2[[#This Row],[Consumo de Despacho]]</f>
        <v>0.36989591673338673</v>
      </c>
      <c r="O132" s="32">
        <v>4996</v>
      </c>
      <c r="P132" s="58">
        <f>Tabla2_2[[#This Row],[Primer Pedido calculado]]-Tabla2_2[[#This Row],[Primera Entrega (30 días calendario Síntesis Química; 45 días calendario Bio/Biot; 45 días calendario Sustancias Controladas]]</f>
        <v>4996</v>
      </c>
      <c r="Q132" s="58">
        <f t="shared" si="6"/>
        <v>999.2</v>
      </c>
      <c r="R132" s="58">
        <f>Tabla2_2[[#This Row],[Primer Pedido calculado]]-Tabla2_2[[#This Row],[Consumo de Despacho]]</f>
        <v>0</v>
      </c>
      <c r="S132" s="59">
        <f t="shared" si="7"/>
        <v>0</v>
      </c>
      <c r="T132" s="58">
        <f t="shared" si="9"/>
        <v>84932</v>
      </c>
      <c r="U132" s="59">
        <f t="shared" si="8"/>
        <v>16986.400000000001</v>
      </c>
      <c r="V13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32" s="59">
        <f>SUM(Tabla2_2[[#This Row],[Alcance (en meses)]]+Tabla2_2[[#This Row],[Alcance (en meses)2]]+Tabla2_2[[#This Row],[Alcance (en meses)3]]+Tabla2_2[[#This Row],[Alcance del Pedido 1]])</f>
        <v>8.2441953562850276</v>
      </c>
      <c r="X132" s="59">
        <f>Tabla2_2[[#This Row],[Entrega Subsiguiente 2025 (30 días calendario a partir de la solicitud de pedido al proveedor)]]/Tabla2_2[[#This Row],[Consumo de Despacho]]</f>
        <v>17</v>
      </c>
      <c r="Y132" s="59">
        <f>Tabla2_2[[#This Row],[CANTIDAD
TOTAL A COTIZAR]]/Tabla2_2[[#This Row],[Consumo de Despacho]]</f>
        <v>18</v>
      </c>
      <c r="Z132" s="60" t="s">
        <v>31</v>
      </c>
      <c r="AA132" s="60" t="s">
        <v>25</v>
      </c>
      <c r="AB132" s="63" t="s">
        <v>29</v>
      </c>
      <c r="AC132" s="64" t="s">
        <v>289</v>
      </c>
      <c r="AD132" s="63"/>
      <c r="AE132" s="63"/>
      <c r="AF132" s="63"/>
      <c r="AG132" s="63"/>
      <c r="AH132" s="63"/>
    </row>
    <row r="133" spans="1:34" ht="14.5">
      <c r="A133" s="20">
        <v>125</v>
      </c>
      <c r="B133" s="21">
        <v>102037201</v>
      </c>
      <c r="C133" s="22">
        <v>10139</v>
      </c>
      <c r="D133" s="23" t="s">
        <v>169</v>
      </c>
      <c r="E133" s="24">
        <v>10386</v>
      </c>
      <c r="F133" s="25">
        <v>3.14</v>
      </c>
      <c r="G133" s="25">
        <f t="shared" si="10"/>
        <v>32612.04</v>
      </c>
      <c r="H133" s="26">
        <v>577</v>
      </c>
      <c r="I133" s="26">
        <v>2768</v>
      </c>
      <c r="J133" s="31">
        <f>Tabla2_2[[#This Row],[Saldos pendientes del contrato]]/Tabla2_2[[#This Row],[Consumo de Despacho]]</f>
        <v>4.7972270363951477</v>
      </c>
      <c r="K133" s="26">
        <v>2800</v>
      </c>
      <c r="L133" s="31">
        <f>Tabla2_2[[#This Row],[Manos del proveedor]]/Tabla2_2[[#This Row],[Consumo de Despacho]]</f>
        <v>4.852686308492201</v>
      </c>
      <c r="M133" s="26">
        <v>0</v>
      </c>
      <c r="N133" s="31">
        <f>Tabla2_2[[#This Row],[Existencia]]/Tabla2_2[[#This Row],[Consumo de Despacho]]</f>
        <v>0</v>
      </c>
      <c r="O133" s="32">
        <v>1700</v>
      </c>
      <c r="P133" s="58">
        <f>Tabla2_2[[#This Row],[Primer Pedido calculado]]-Tabla2_2[[#This Row],[Primera Entrega (30 días calendario Síntesis Química; 45 días calendario Bio/Biot; 45 días calendario Sustancias Controladas]]</f>
        <v>577</v>
      </c>
      <c r="Q133" s="58">
        <f t="shared" si="6"/>
        <v>1811.78</v>
      </c>
      <c r="R133" s="58">
        <f>Tabla2_2[[#This Row],[Primer Pedido calculado]]-Tabla2_2[[#This Row],[Consumo de Despacho]]</f>
        <v>1123</v>
      </c>
      <c r="S133" s="59">
        <f t="shared" si="7"/>
        <v>3526.2200000000003</v>
      </c>
      <c r="T133" s="58">
        <f t="shared" si="9"/>
        <v>8686</v>
      </c>
      <c r="U133" s="59">
        <f t="shared" si="8"/>
        <v>27274.04</v>
      </c>
      <c r="V13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2.9462738301559792</v>
      </c>
      <c r="W133" s="59">
        <f>SUM(Tabla2_2[[#This Row],[Alcance (en meses)]]+Tabla2_2[[#This Row],[Alcance (en meses)2]]+Tabla2_2[[#This Row],[Alcance (en meses)3]]+Tabla2_2[[#This Row],[Alcance del Pedido 1]])</f>
        <v>12.596187175043328</v>
      </c>
      <c r="X133" s="59">
        <f>Tabla2_2[[#This Row],[Entrega Subsiguiente 2025 (30 días calendario a partir de la solicitud de pedido al proveedor)]]/Tabla2_2[[#This Row],[Consumo de Despacho]]</f>
        <v>15.053726169844021</v>
      </c>
      <c r="Y133" s="59">
        <f>Tabla2_2[[#This Row],[CANTIDAD
TOTAL A COTIZAR]]/Tabla2_2[[#This Row],[Consumo de Despacho]]</f>
        <v>18</v>
      </c>
      <c r="Z133" s="60" t="s">
        <v>34</v>
      </c>
      <c r="AA133" s="60" t="s">
        <v>25</v>
      </c>
      <c r="AB133" s="63" t="s">
        <v>35</v>
      </c>
      <c r="AC133" s="64" t="s">
        <v>289</v>
      </c>
      <c r="AD133" s="63"/>
      <c r="AE133" s="63"/>
      <c r="AF133" s="63"/>
      <c r="AG133" s="63"/>
      <c r="AH133" s="63"/>
    </row>
    <row r="134" spans="1:34" ht="26">
      <c r="A134" s="20">
        <v>126</v>
      </c>
      <c r="B134" s="21">
        <v>104013601</v>
      </c>
      <c r="C134" s="22">
        <v>104356</v>
      </c>
      <c r="D134" s="23" t="s">
        <v>170</v>
      </c>
      <c r="E134" s="24">
        <v>438228</v>
      </c>
      <c r="F134" s="25">
        <v>0.45</v>
      </c>
      <c r="G134" s="25">
        <f t="shared" si="10"/>
        <v>197202.6</v>
      </c>
      <c r="H134" s="26">
        <v>24346</v>
      </c>
      <c r="I134" s="26">
        <v>0</v>
      </c>
      <c r="J134" s="31">
        <f>Tabla2_2[[#This Row],[Saldos pendientes del contrato]]/Tabla2_2[[#This Row],[Consumo de Despacho]]</f>
        <v>0</v>
      </c>
      <c r="K134" s="26">
        <v>0</v>
      </c>
      <c r="L134" s="31">
        <f>Tabla2_2[[#This Row],[Manos del proveedor]]/Tabla2_2[[#This Row],[Consumo de Despacho]]</f>
        <v>0</v>
      </c>
      <c r="M134" s="26">
        <v>127960</v>
      </c>
      <c r="N134" s="31">
        <f>Tabla2_2[[#This Row],[Existencia]]/Tabla2_2[[#This Row],[Consumo de Despacho]]</f>
        <v>5.2558941920644049</v>
      </c>
      <c r="O134" s="32">
        <v>73038</v>
      </c>
      <c r="P134" s="58">
        <v>0</v>
      </c>
      <c r="Q134" s="58">
        <f t="shared" si="6"/>
        <v>0</v>
      </c>
      <c r="R134" s="58">
        <v>73038</v>
      </c>
      <c r="S134" s="59">
        <f t="shared" si="7"/>
        <v>32867.1</v>
      </c>
      <c r="T134" s="58">
        <f t="shared" si="9"/>
        <v>365190</v>
      </c>
      <c r="U134" s="59">
        <f t="shared" si="8"/>
        <v>164335.5</v>
      </c>
      <c r="V13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34" s="59">
        <f>SUM(Tabla2_2[[#This Row],[Alcance (en meses)]]+Tabla2_2[[#This Row],[Alcance (en meses)2]]+Tabla2_2[[#This Row],[Alcance (en meses)3]]+Tabla2_2[[#This Row],[Alcance del Pedido 1]])</f>
        <v>8.2558941920644049</v>
      </c>
      <c r="X134" s="59">
        <f>Tabla2_2[[#This Row],[Entrega Subsiguiente 2025 (30 días calendario a partir de la solicitud de pedido al proveedor)]]/Tabla2_2[[#This Row],[Consumo de Despacho]]</f>
        <v>15</v>
      </c>
      <c r="Y134" s="59">
        <f>Tabla2_2[[#This Row],[CANTIDAD
TOTAL A COTIZAR]]/Tabla2_2[[#This Row],[Consumo de Despacho]]</f>
        <v>18</v>
      </c>
      <c r="Z134" s="60" t="s">
        <v>37</v>
      </c>
      <c r="AA134" s="60" t="s">
        <v>25</v>
      </c>
      <c r="AB134" s="63" t="s">
        <v>58</v>
      </c>
      <c r="AC134" s="64" t="s">
        <v>289</v>
      </c>
      <c r="AD134" s="63"/>
      <c r="AE134" s="63"/>
      <c r="AF134" s="63"/>
      <c r="AG134" s="63"/>
      <c r="AH134" s="63"/>
    </row>
    <row r="135" spans="1:34" ht="26">
      <c r="A135" s="20">
        <v>127</v>
      </c>
      <c r="B135" s="21">
        <v>102090801</v>
      </c>
      <c r="C135" s="22">
        <v>11963</v>
      </c>
      <c r="D135" s="23" t="s">
        <v>171</v>
      </c>
      <c r="E135" s="24">
        <v>27486</v>
      </c>
      <c r="F135" s="25">
        <v>9.34</v>
      </c>
      <c r="G135" s="25">
        <f t="shared" si="10"/>
        <v>256719.24</v>
      </c>
      <c r="H135" s="26">
        <v>1527</v>
      </c>
      <c r="I135" s="26">
        <v>1000</v>
      </c>
      <c r="J135" s="31">
        <f>Tabla2_2[[#This Row],[Saldos pendientes del contrato]]/Tabla2_2[[#This Row],[Consumo de Despacho]]</f>
        <v>0.65487884741322855</v>
      </c>
      <c r="K135" s="26">
        <v>0</v>
      </c>
      <c r="L135" s="31">
        <f>Tabla2_2[[#This Row],[Manos del proveedor]]/Tabla2_2[[#This Row],[Consumo de Despacho]]</f>
        <v>0</v>
      </c>
      <c r="M135" s="26">
        <v>12197</v>
      </c>
      <c r="N135" s="31">
        <f>Tabla2_2[[#This Row],[Existencia]]/Tabla2_2[[#This Row],[Consumo de Despacho]]</f>
        <v>7.987557301899149</v>
      </c>
      <c r="O135" s="32">
        <v>1527</v>
      </c>
      <c r="P135" s="58">
        <f>Tabla2_2[[#This Row],[Primer Pedido calculado]]-Tabla2_2[[#This Row],[Primera Entrega (30 días calendario Síntesis Química; 45 días calendario Bio/Biot; 45 días calendario Sustancias Controladas]]</f>
        <v>0</v>
      </c>
      <c r="Q135" s="58">
        <f t="shared" si="6"/>
        <v>0</v>
      </c>
      <c r="R135" s="58">
        <v>1527</v>
      </c>
      <c r="S135" s="59">
        <f t="shared" si="7"/>
        <v>14262.18</v>
      </c>
      <c r="T135" s="58">
        <f t="shared" si="9"/>
        <v>25959</v>
      </c>
      <c r="U135" s="59">
        <f t="shared" si="8"/>
        <v>242457.06</v>
      </c>
      <c r="V13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35" s="59">
        <f>SUM(Tabla2_2[[#This Row],[Alcance (en meses)]]+Tabla2_2[[#This Row],[Alcance (en meses)2]]+Tabla2_2[[#This Row],[Alcance (en meses)3]]+Tabla2_2[[#This Row],[Alcance del Pedido 1]])</f>
        <v>9.6424361493123776</v>
      </c>
      <c r="X135" s="59">
        <f>Tabla2_2[[#This Row],[Entrega Subsiguiente 2025 (30 días calendario a partir de la solicitud de pedido al proveedor)]]/Tabla2_2[[#This Row],[Consumo de Despacho]]</f>
        <v>17</v>
      </c>
      <c r="Y135" s="59">
        <f>Tabla2_2[[#This Row],[CANTIDAD
TOTAL A COTIZAR]]/Tabla2_2[[#This Row],[Consumo de Despacho]]</f>
        <v>18</v>
      </c>
      <c r="Z135" s="60" t="s">
        <v>37</v>
      </c>
      <c r="AA135" s="60" t="s">
        <v>25</v>
      </c>
      <c r="AB135" s="63" t="s">
        <v>44</v>
      </c>
      <c r="AC135" s="64" t="s">
        <v>289</v>
      </c>
      <c r="AD135" s="63"/>
      <c r="AE135" s="63"/>
      <c r="AF135" s="63"/>
      <c r="AG135" s="63"/>
      <c r="AH135" s="63"/>
    </row>
    <row r="136" spans="1:34" ht="78">
      <c r="A136" s="20">
        <v>128</v>
      </c>
      <c r="B136" s="21">
        <v>103025201</v>
      </c>
      <c r="C136" s="22">
        <v>10898</v>
      </c>
      <c r="D136" s="23" t="s">
        <v>172</v>
      </c>
      <c r="E136" s="24">
        <v>639738</v>
      </c>
      <c r="F136" s="25">
        <v>0.53</v>
      </c>
      <c r="G136" s="25">
        <f t="shared" si="10"/>
        <v>339061.14</v>
      </c>
      <c r="H136" s="26">
        <v>35541</v>
      </c>
      <c r="I136" s="26">
        <v>92744</v>
      </c>
      <c r="J136" s="31">
        <f>Tabla2_2[[#This Row],[Saldos pendientes del contrato]]/Tabla2_2[[#This Row],[Consumo de Despacho]]</f>
        <v>2.6094932613038462</v>
      </c>
      <c r="K136" s="26">
        <v>0</v>
      </c>
      <c r="L136" s="31">
        <f>Tabla2_2[[#This Row],[Manos del proveedor]]/Tabla2_2[[#This Row],[Consumo de Despacho]]</f>
        <v>0</v>
      </c>
      <c r="M136" s="26">
        <v>284698</v>
      </c>
      <c r="N136" s="31">
        <f>Tabla2_2[[#This Row],[Existencia]]/Tabla2_2[[#This Row],[Consumo de Despacho]]</f>
        <v>8.0104105118032702</v>
      </c>
      <c r="O136" s="32">
        <v>35600</v>
      </c>
      <c r="P136" s="58">
        <f>Tabla2_2[[#This Row],[Primer Pedido calculado]]-Tabla2_2[[#This Row],[Primera Entrega (30 días calendario Síntesis Química; 45 días calendario Bio/Biot; 45 días calendario Sustancias Controladas]]</f>
        <v>0</v>
      </c>
      <c r="Q136" s="58">
        <f t="shared" si="6"/>
        <v>0</v>
      </c>
      <c r="R136" s="58">
        <v>35600</v>
      </c>
      <c r="S136" s="59">
        <f t="shared" si="7"/>
        <v>18868</v>
      </c>
      <c r="T136" s="58">
        <f t="shared" si="9"/>
        <v>604138</v>
      </c>
      <c r="U136" s="59">
        <f t="shared" si="8"/>
        <v>320193.14</v>
      </c>
      <c r="V13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1.0016600545848457</v>
      </c>
      <c r="W136" s="59">
        <f>SUM(Tabla2_2[[#This Row],[Alcance (en meses)]]+Tabla2_2[[#This Row],[Alcance (en meses)2]]+Tabla2_2[[#This Row],[Alcance (en meses)3]]+Tabla2_2[[#This Row],[Alcance del Pedido 1]])</f>
        <v>11.621563827691963</v>
      </c>
      <c r="X136" s="59">
        <f>Tabla2_2[[#This Row],[Entrega Subsiguiente 2025 (30 días calendario a partir de la solicitud de pedido al proveedor)]]/Tabla2_2[[#This Row],[Consumo de Despacho]]</f>
        <v>16.998339945415154</v>
      </c>
      <c r="Y136" s="59">
        <f>Tabla2_2[[#This Row],[CANTIDAD
TOTAL A COTIZAR]]/Tabla2_2[[#This Row],[Consumo de Despacho]]</f>
        <v>18</v>
      </c>
      <c r="Z136" s="60" t="s">
        <v>49</v>
      </c>
      <c r="AA136" s="60" t="s">
        <v>25</v>
      </c>
      <c r="AB136" s="63" t="s">
        <v>44</v>
      </c>
      <c r="AC136" s="64" t="s">
        <v>289</v>
      </c>
      <c r="AD136" s="63"/>
      <c r="AE136" s="63"/>
      <c r="AF136" s="63"/>
      <c r="AG136" s="63"/>
      <c r="AH136" s="63"/>
    </row>
    <row r="137" spans="1:34" ht="26">
      <c r="A137" s="20">
        <v>129</v>
      </c>
      <c r="B137" s="21">
        <v>101090101</v>
      </c>
      <c r="C137" s="22">
        <v>10451</v>
      </c>
      <c r="D137" s="28" t="s">
        <v>173</v>
      </c>
      <c r="E137" s="24">
        <v>17280</v>
      </c>
      <c r="F137" s="25">
        <v>0.15</v>
      </c>
      <c r="G137" s="25">
        <f t="shared" si="10"/>
        <v>2592</v>
      </c>
      <c r="H137" s="26">
        <v>960</v>
      </c>
      <c r="I137" s="26">
        <v>199961</v>
      </c>
      <c r="J137" s="31">
        <f>Tabla2_2[[#This Row],[Saldos pendientes del contrato]]/Tabla2_2[[#This Row],[Consumo de Despacho]]</f>
        <v>208.29270833333334</v>
      </c>
      <c r="K137" s="26">
        <v>0</v>
      </c>
      <c r="L137" s="31">
        <f>Tabla2_2[[#This Row],[Manos del proveedor]]/Tabla2_2[[#This Row],[Consumo de Despacho]]</f>
        <v>0</v>
      </c>
      <c r="M137" s="26">
        <v>5040</v>
      </c>
      <c r="N137" s="31">
        <f>Tabla2_2[[#This Row],[Existencia]]/Tabla2_2[[#This Row],[Consumo de Despacho]]</f>
        <v>5.25</v>
      </c>
      <c r="O137" s="32">
        <v>960</v>
      </c>
      <c r="P137" s="58">
        <f>Tabla2_2[[#This Row],[Primer Pedido calculado]]-Tabla2_2[[#This Row],[Primera Entrega (30 días calendario Síntesis Química; 45 días calendario Bio/Biot; 45 días calendario Sustancias Controladas]]</f>
        <v>0</v>
      </c>
      <c r="Q137" s="58">
        <f t="shared" ref="Q137:Q200" si="11">+P137*F137</f>
        <v>0</v>
      </c>
      <c r="R137" s="58">
        <v>960</v>
      </c>
      <c r="S137" s="59">
        <f t="shared" ref="S137:S200" si="12">+R137*F137</f>
        <v>144</v>
      </c>
      <c r="T137" s="58">
        <f t="shared" si="9"/>
        <v>16320</v>
      </c>
      <c r="U137" s="59">
        <f t="shared" ref="U137:U200" si="13">+T137*F137</f>
        <v>2448</v>
      </c>
      <c r="V13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37" s="59">
        <f>SUM(Tabla2_2[[#This Row],[Alcance (en meses)]]+Tabla2_2[[#This Row],[Alcance (en meses)2]]+Tabla2_2[[#This Row],[Alcance (en meses)3]]+Tabla2_2[[#This Row],[Alcance del Pedido 1]])</f>
        <v>214.54270833333334</v>
      </c>
      <c r="X137" s="59">
        <f>Tabla2_2[[#This Row],[Entrega Subsiguiente 2025 (30 días calendario a partir de la solicitud de pedido al proveedor)]]/Tabla2_2[[#This Row],[Consumo de Despacho]]</f>
        <v>17</v>
      </c>
      <c r="Y137" s="59">
        <f>Tabla2_2[[#This Row],[CANTIDAD
TOTAL A COTIZAR]]/Tabla2_2[[#This Row],[Consumo de Despacho]]</f>
        <v>18</v>
      </c>
      <c r="Z137" s="60" t="s">
        <v>67</v>
      </c>
      <c r="AA137" s="60" t="s">
        <v>68</v>
      </c>
      <c r="AB137" s="63" t="s">
        <v>58</v>
      </c>
      <c r="AC137" s="64" t="s">
        <v>289</v>
      </c>
      <c r="AD137" s="63"/>
      <c r="AE137" s="63"/>
      <c r="AF137" s="63"/>
      <c r="AG137" s="63"/>
      <c r="AH137" s="63"/>
    </row>
    <row r="138" spans="1:34" ht="41">
      <c r="A138" s="20">
        <v>130</v>
      </c>
      <c r="B138" s="21">
        <v>102074001</v>
      </c>
      <c r="C138" s="22">
        <v>10151</v>
      </c>
      <c r="D138" s="23" t="s">
        <v>174</v>
      </c>
      <c r="E138" s="24">
        <v>2700</v>
      </c>
      <c r="F138" s="25">
        <v>4.7</v>
      </c>
      <c r="G138" s="25">
        <f t="shared" si="10"/>
        <v>12690</v>
      </c>
      <c r="H138" s="26">
        <v>150</v>
      </c>
      <c r="I138" s="26">
        <v>0</v>
      </c>
      <c r="J138" s="31">
        <f>Tabla2_2[[#This Row],[Saldos pendientes del contrato]]/Tabla2_2[[#This Row],[Consumo de Despacho]]</f>
        <v>0</v>
      </c>
      <c r="K138" s="26">
        <v>0</v>
      </c>
      <c r="L138" s="31">
        <f>Tabla2_2[[#This Row],[Manos del proveedor]]/Tabla2_2[[#This Row],[Consumo de Despacho]]</f>
        <v>0</v>
      </c>
      <c r="M138" s="26">
        <v>0</v>
      </c>
      <c r="N138" s="31">
        <f>Tabla2_2[[#This Row],[Existencia]]/Tabla2_2[[#This Row],[Consumo de Despacho]]</f>
        <v>0</v>
      </c>
      <c r="O138" s="32">
        <v>450</v>
      </c>
      <c r="P138" s="58">
        <f>Tabla2_2[[#This Row],[Primer Pedido calculado]]-Tabla2_2[[#This Row],[Primera Entrega (30 días calendario Síntesis Química; 45 días calendario Bio/Biot; 45 días calendario Sustancias Controladas]]</f>
        <v>150</v>
      </c>
      <c r="Q138" s="59">
        <f t="shared" si="11"/>
        <v>705</v>
      </c>
      <c r="R138" s="58">
        <f>Tabla2_2[[#This Row],[Primer Pedido calculado]]-Tabla2_2[[#This Row],[Consumo de Despacho]]</f>
        <v>300</v>
      </c>
      <c r="S138" s="59">
        <f t="shared" si="12"/>
        <v>1410</v>
      </c>
      <c r="T138" s="58">
        <f t="shared" ref="T138:T201" si="14">+E138-O138</f>
        <v>2250</v>
      </c>
      <c r="U138" s="59">
        <f t="shared" si="13"/>
        <v>10575</v>
      </c>
      <c r="V13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38" s="59">
        <f>SUM(Tabla2_2[[#This Row],[Alcance (en meses)]]+Tabla2_2[[#This Row],[Alcance (en meses)2]]+Tabla2_2[[#This Row],[Alcance (en meses)3]]+Tabla2_2[[#This Row],[Alcance del Pedido 1]])</f>
        <v>3</v>
      </c>
      <c r="X138" s="59">
        <f>Tabla2_2[[#This Row],[Entrega Subsiguiente 2025 (30 días calendario a partir de la solicitud de pedido al proveedor)]]/Tabla2_2[[#This Row],[Consumo de Despacho]]</f>
        <v>15</v>
      </c>
      <c r="Y138" s="59">
        <f>Tabla2_2[[#This Row],[CANTIDAD
TOTAL A COTIZAR]]/Tabla2_2[[#This Row],[Consumo de Despacho]]</f>
        <v>18</v>
      </c>
      <c r="Z138" s="60" t="s">
        <v>28</v>
      </c>
      <c r="AA138" s="60" t="s">
        <v>63</v>
      </c>
      <c r="AB138" s="63" t="s">
        <v>35</v>
      </c>
      <c r="AC138" s="64" t="s">
        <v>289</v>
      </c>
      <c r="AD138" s="63"/>
      <c r="AE138" s="63"/>
      <c r="AF138" s="63"/>
      <c r="AG138" s="63"/>
      <c r="AH138" s="63"/>
    </row>
    <row r="139" spans="1:34" ht="26">
      <c r="A139" s="20">
        <v>131</v>
      </c>
      <c r="B139" s="21">
        <v>102079501</v>
      </c>
      <c r="C139" s="22">
        <v>10636</v>
      </c>
      <c r="D139" s="23" t="s">
        <v>175</v>
      </c>
      <c r="E139" s="24">
        <v>63756</v>
      </c>
      <c r="F139" s="25">
        <v>0.86</v>
      </c>
      <c r="G139" s="25">
        <f t="shared" si="10"/>
        <v>54830.159999999996</v>
      </c>
      <c r="H139" s="26">
        <v>3542</v>
      </c>
      <c r="I139" s="26">
        <v>12627</v>
      </c>
      <c r="J139" s="31">
        <f>Tabla2_2[[#This Row],[Saldos pendientes del contrato]]/Tabla2_2[[#This Row],[Consumo de Despacho]]</f>
        <v>3.5649350649350651</v>
      </c>
      <c r="K139" s="26">
        <v>0</v>
      </c>
      <c r="L139" s="31">
        <f>Tabla2_2[[#This Row],[Manos del proveedor]]/Tabla2_2[[#This Row],[Consumo de Despacho]]</f>
        <v>0</v>
      </c>
      <c r="M139" s="26">
        <v>10249</v>
      </c>
      <c r="N139" s="31">
        <f>Tabla2_2[[#This Row],[Existencia]]/Tabla2_2[[#This Row],[Consumo de Despacho]]</f>
        <v>2.89356295878035</v>
      </c>
      <c r="O139" s="32">
        <v>10626</v>
      </c>
      <c r="P139" s="58">
        <f>Tabla2_2[[#This Row],[Primer Pedido calculado]]-Tabla2_2[[#This Row],[Primera Entrega (30 días calendario Síntesis Química; 45 días calendario Bio/Biot; 45 días calendario Sustancias Controladas]]</f>
        <v>3542</v>
      </c>
      <c r="Q139" s="59">
        <f t="shared" si="11"/>
        <v>3046.12</v>
      </c>
      <c r="R139" s="58">
        <f>Tabla2_2[[#This Row],[Primer Pedido calculado]]-Tabla2_2[[#This Row],[Consumo de Despacho]]</f>
        <v>7084</v>
      </c>
      <c r="S139" s="59">
        <f t="shared" si="12"/>
        <v>6092.24</v>
      </c>
      <c r="T139" s="58">
        <f t="shared" si="14"/>
        <v>53130</v>
      </c>
      <c r="U139" s="59">
        <f t="shared" si="13"/>
        <v>45691.8</v>
      </c>
      <c r="V13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39" s="59">
        <f>SUM(Tabla2_2[[#This Row],[Alcance (en meses)]]+Tabla2_2[[#This Row],[Alcance (en meses)2]]+Tabla2_2[[#This Row],[Alcance (en meses)3]]+Tabla2_2[[#This Row],[Alcance del Pedido 1]])</f>
        <v>9.4584980237154141</v>
      </c>
      <c r="X139" s="59">
        <f>Tabla2_2[[#This Row],[Entrega Subsiguiente 2025 (30 días calendario a partir de la solicitud de pedido al proveedor)]]/Tabla2_2[[#This Row],[Consumo de Despacho]]</f>
        <v>15</v>
      </c>
      <c r="Y139" s="59">
        <f>Tabla2_2[[#This Row],[CANTIDAD
TOTAL A COTIZAR]]/Tabla2_2[[#This Row],[Consumo de Despacho]]</f>
        <v>18</v>
      </c>
      <c r="Z139" s="60" t="s">
        <v>37</v>
      </c>
      <c r="AA139" s="60" t="s">
        <v>25</v>
      </c>
      <c r="AB139" s="63" t="s">
        <v>26</v>
      </c>
      <c r="AC139" s="64" t="s">
        <v>289</v>
      </c>
      <c r="AD139" s="63"/>
      <c r="AE139" s="63"/>
      <c r="AF139" s="63"/>
      <c r="AG139" s="63"/>
      <c r="AH139" s="63"/>
    </row>
    <row r="140" spans="1:34" ht="26">
      <c r="A140" s="20">
        <v>132</v>
      </c>
      <c r="B140" s="21">
        <v>102093601</v>
      </c>
      <c r="C140" s="22">
        <v>11841</v>
      </c>
      <c r="D140" s="23" t="s">
        <v>176</v>
      </c>
      <c r="E140" s="24">
        <v>450</v>
      </c>
      <c r="F140" s="25">
        <v>626.5</v>
      </c>
      <c r="G140" s="25">
        <f t="shared" si="10"/>
        <v>281925</v>
      </c>
      <c r="H140" s="26">
        <v>25</v>
      </c>
      <c r="I140" s="26">
        <v>498</v>
      </c>
      <c r="J140" s="31">
        <f>Tabla2_2[[#This Row],[Saldos pendientes del contrato]]/Tabla2_2[[#This Row],[Consumo de Despacho]]</f>
        <v>19.920000000000002</v>
      </c>
      <c r="K140" s="26">
        <v>0</v>
      </c>
      <c r="L140" s="31">
        <f>Tabla2_2[[#This Row],[Manos del proveedor]]/Tabla2_2[[#This Row],[Consumo de Despacho]]</f>
        <v>0</v>
      </c>
      <c r="M140" s="26">
        <v>88</v>
      </c>
      <c r="N140" s="31">
        <f>Tabla2_2[[#This Row],[Existencia]]/Tabla2_2[[#This Row],[Consumo de Despacho]]</f>
        <v>3.52</v>
      </c>
      <c r="O140" s="32">
        <v>25</v>
      </c>
      <c r="P140" s="58">
        <f>Tabla2_2[[#This Row],[Primer Pedido calculado]]-Tabla2_2[[#This Row],[Primera Entrega (30 días calendario Síntesis Química; 45 días calendario Bio/Biot; 45 días calendario Sustancias Controladas]]</f>
        <v>0</v>
      </c>
      <c r="Q140" s="58">
        <f t="shared" si="11"/>
        <v>0</v>
      </c>
      <c r="R140" s="58">
        <v>25</v>
      </c>
      <c r="S140" s="59">
        <f t="shared" si="12"/>
        <v>15662.5</v>
      </c>
      <c r="T140" s="58">
        <f t="shared" si="14"/>
        <v>425</v>
      </c>
      <c r="U140" s="59">
        <f t="shared" si="13"/>
        <v>266262.5</v>
      </c>
      <c r="V14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40" s="59">
        <f>SUM(Tabla2_2[[#This Row],[Alcance (en meses)]]+Tabla2_2[[#This Row],[Alcance (en meses)2]]+Tabla2_2[[#This Row],[Alcance (en meses)3]]+Tabla2_2[[#This Row],[Alcance del Pedido 1]])</f>
        <v>24.44</v>
      </c>
      <c r="X140" s="59">
        <f>Tabla2_2[[#This Row],[Entrega Subsiguiente 2025 (30 días calendario a partir de la solicitud de pedido al proveedor)]]/Tabla2_2[[#This Row],[Consumo de Despacho]]</f>
        <v>17</v>
      </c>
      <c r="Y140" s="59">
        <f>Tabla2_2[[#This Row],[CANTIDAD
TOTAL A COTIZAR]]/Tabla2_2[[#This Row],[Consumo de Despacho]]</f>
        <v>18</v>
      </c>
      <c r="Z140" s="60" t="s">
        <v>67</v>
      </c>
      <c r="AA140" s="60" t="s">
        <v>81</v>
      </c>
      <c r="AB140" s="63" t="s">
        <v>41</v>
      </c>
      <c r="AC140" s="64" t="s">
        <v>289</v>
      </c>
      <c r="AD140" s="63"/>
      <c r="AE140" s="63"/>
      <c r="AF140" s="63"/>
      <c r="AG140" s="63"/>
      <c r="AH140" s="63"/>
    </row>
    <row r="141" spans="1:34" ht="39">
      <c r="A141" s="20">
        <v>133</v>
      </c>
      <c r="B141" s="21">
        <v>102094901</v>
      </c>
      <c r="C141" s="22">
        <v>10154</v>
      </c>
      <c r="D141" s="23" t="s">
        <v>177</v>
      </c>
      <c r="E141" s="24">
        <v>22500</v>
      </c>
      <c r="F141" s="25">
        <v>2.0299999999999998</v>
      </c>
      <c r="G141" s="25">
        <f t="shared" si="10"/>
        <v>45674.999999999993</v>
      </c>
      <c r="H141" s="26">
        <v>1250</v>
      </c>
      <c r="I141" s="26">
        <v>0</v>
      </c>
      <c r="J141" s="31">
        <f>Tabla2_2[[#This Row],[Saldos pendientes del contrato]]/Tabla2_2[[#This Row],[Consumo de Despacho]]</f>
        <v>0</v>
      </c>
      <c r="K141" s="26">
        <v>0</v>
      </c>
      <c r="L141" s="31">
        <f>Tabla2_2[[#This Row],[Manos del proveedor]]/Tabla2_2[[#This Row],[Consumo de Despacho]]</f>
        <v>0</v>
      </c>
      <c r="M141" s="26">
        <v>0</v>
      </c>
      <c r="N141" s="31">
        <f>Tabla2_2[[#This Row],[Existencia]]/Tabla2_2[[#This Row],[Consumo de Despacho]]</f>
        <v>0</v>
      </c>
      <c r="O141" s="32">
        <v>3750</v>
      </c>
      <c r="P141" s="58">
        <f>Tabla2_2[[#This Row],[Primer Pedido calculado]]-Tabla2_2[[#This Row],[Primera Entrega (30 días calendario Síntesis Química; 45 días calendario Bio/Biot; 45 días calendario Sustancias Controladas]]</f>
        <v>1250</v>
      </c>
      <c r="Q141" s="59">
        <f t="shared" si="11"/>
        <v>2537.4999999999995</v>
      </c>
      <c r="R141" s="58">
        <f>Tabla2_2[[#This Row],[Primer Pedido calculado]]-Tabla2_2[[#This Row],[Consumo de Despacho]]</f>
        <v>2500</v>
      </c>
      <c r="S141" s="59">
        <f t="shared" si="12"/>
        <v>5074.9999999999991</v>
      </c>
      <c r="T141" s="58">
        <f t="shared" si="14"/>
        <v>18750</v>
      </c>
      <c r="U141" s="59">
        <f t="shared" si="13"/>
        <v>38062.499999999993</v>
      </c>
      <c r="V14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41" s="59">
        <f>SUM(Tabla2_2[[#This Row],[Alcance (en meses)]]+Tabla2_2[[#This Row],[Alcance (en meses)2]]+Tabla2_2[[#This Row],[Alcance (en meses)3]]+Tabla2_2[[#This Row],[Alcance del Pedido 1]])</f>
        <v>3</v>
      </c>
      <c r="X141" s="59">
        <f>Tabla2_2[[#This Row],[Entrega Subsiguiente 2025 (30 días calendario a partir de la solicitud de pedido al proveedor)]]/Tabla2_2[[#This Row],[Consumo de Despacho]]</f>
        <v>15</v>
      </c>
      <c r="Y141" s="59">
        <f>Tabla2_2[[#This Row],[CANTIDAD
TOTAL A COTIZAR]]/Tabla2_2[[#This Row],[Consumo de Despacho]]</f>
        <v>18</v>
      </c>
      <c r="Z141" s="60" t="s">
        <v>37</v>
      </c>
      <c r="AA141" s="60" t="s">
        <v>25</v>
      </c>
      <c r="AB141" s="63" t="s">
        <v>35</v>
      </c>
      <c r="AC141" s="64" t="s">
        <v>289</v>
      </c>
      <c r="AD141" s="63"/>
      <c r="AE141" s="63"/>
      <c r="AF141" s="63"/>
      <c r="AG141" s="63"/>
      <c r="AH141" s="63"/>
    </row>
    <row r="142" spans="1:34" ht="14.5">
      <c r="A142" s="20">
        <v>134</v>
      </c>
      <c r="B142" s="21">
        <v>101093501</v>
      </c>
      <c r="C142" s="22">
        <v>11509</v>
      </c>
      <c r="D142" s="23" t="s">
        <v>178</v>
      </c>
      <c r="E142" s="24">
        <v>47430</v>
      </c>
      <c r="F142" s="25">
        <v>7.12</v>
      </c>
      <c r="G142" s="25">
        <f t="shared" si="10"/>
        <v>337701.6</v>
      </c>
      <c r="H142" s="26">
        <v>2635</v>
      </c>
      <c r="I142" s="26">
        <v>9290</v>
      </c>
      <c r="J142" s="31">
        <f>Tabla2_2[[#This Row],[Saldos pendientes del contrato]]/Tabla2_2[[#This Row],[Consumo de Despacho]]</f>
        <v>3.5256166982922199</v>
      </c>
      <c r="K142" s="26">
        <v>0</v>
      </c>
      <c r="L142" s="31">
        <f>Tabla2_2[[#This Row],[Manos del proveedor]]/Tabla2_2[[#This Row],[Consumo de Despacho]]</f>
        <v>0</v>
      </c>
      <c r="M142" s="26">
        <v>6720</v>
      </c>
      <c r="N142" s="31">
        <f>Tabla2_2[[#This Row],[Existencia]]/Tabla2_2[[#This Row],[Consumo de Despacho]]</f>
        <v>2.5502846299810247</v>
      </c>
      <c r="O142" s="32">
        <v>2635</v>
      </c>
      <c r="P142" s="58">
        <f>Tabla2_2[[#This Row],[Primer Pedido calculado]]-Tabla2_2[[#This Row],[Primera Entrega (30 días calendario Síntesis Química; 45 días calendario Bio/Biot; 45 días calendario Sustancias Controladas]]</f>
        <v>2635</v>
      </c>
      <c r="Q142" s="58">
        <f t="shared" si="11"/>
        <v>18761.2</v>
      </c>
      <c r="R142" s="58">
        <f>Tabla2_2[[#This Row],[Primer Pedido calculado]]-Tabla2_2[[#This Row],[Consumo de Despacho]]</f>
        <v>0</v>
      </c>
      <c r="S142" s="59">
        <f t="shared" si="12"/>
        <v>0</v>
      </c>
      <c r="T142" s="58">
        <f t="shared" si="14"/>
        <v>44795</v>
      </c>
      <c r="U142" s="59">
        <f t="shared" si="13"/>
        <v>318940.40000000002</v>
      </c>
      <c r="V14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42" s="59">
        <f>SUM(Tabla2_2[[#This Row],[Alcance (en meses)]]+Tabla2_2[[#This Row],[Alcance (en meses)2]]+Tabla2_2[[#This Row],[Alcance (en meses)3]]+Tabla2_2[[#This Row],[Alcance del Pedido 1]])</f>
        <v>7.075901328273245</v>
      </c>
      <c r="X142" s="59">
        <f>Tabla2_2[[#This Row],[Entrega Subsiguiente 2025 (30 días calendario a partir de la solicitud de pedido al proveedor)]]/Tabla2_2[[#This Row],[Consumo de Despacho]]</f>
        <v>17</v>
      </c>
      <c r="Y142" s="59">
        <f>Tabla2_2[[#This Row],[CANTIDAD
TOTAL A COTIZAR]]/Tabla2_2[[#This Row],[Consumo de Despacho]]</f>
        <v>18</v>
      </c>
      <c r="Z142" s="60" t="s">
        <v>31</v>
      </c>
      <c r="AA142" s="60" t="s">
        <v>25</v>
      </c>
      <c r="AB142" s="63" t="s">
        <v>26</v>
      </c>
      <c r="AC142" s="64" t="s">
        <v>289</v>
      </c>
      <c r="AD142" s="63"/>
      <c r="AE142" s="63"/>
      <c r="AF142" s="63"/>
      <c r="AG142" s="63"/>
      <c r="AH142" s="63"/>
    </row>
    <row r="143" spans="1:34" ht="14.5">
      <c r="A143" s="20">
        <v>135</v>
      </c>
      <c r="B143" s="21">
        <v>102092601</v>
      </c>
      <c r="C143" s="22">
        <v>11607</v>
      </c>
      <c r="D143" s="23" t="s">
        <v>179</v>
      </c>
      <c r="E143" s="24">
        <v>35208</v>
      </c>
      <c r="F143" s="25">
        <v>7.55</v>
      </c>
      <c r="G143" s="25">
        <f t="shared" si="10"/>
        <v>265820.39999999997</v>
      </c>
      <c r="H143" s="26">
        <v>1956</v>
      </c>
      <c r="I143" s="26">
        <v>5135</v>
      </c>
      <c r="J143" s="31">
        <f>Tabla2_2[[#This Row],[Saldos pendientes del contrato]]/Tabla2_2[[#This Row],[Consumo de Despacho]]</f>
        <v>2.6252556237218814</v>
      </c>
      <c r="K143" s="26">
        <v>0</v>
      </c>
      <c r="L143" s="31">
        <f>Tabla2_2[[#This Row],[Manos del proveedor]]/Tabla2_2[[#This Row],[Consumo de Despacho]]</f>
        <v>0</v>
      </c>
      <c r="M143" s="26">
        <v>11495</v>
      </c>
      <c r="N143" s="31">
        <f>Tabla2_2[[#This Row],[Existencia]]/Tabla2_2[[#This Row],[Consumo de Despacho]]</f>
        <v>5.8767893660531696</v>
      </c>
      <c r="O143" s="32">
        <v>1956</v>
      </c>
      <c r="P143" s="58">
        <f>Tabla2_2[[#This Row],[Primer Pedido calculado]]-Tabla2_2[[#This Row],[Primera Entrega (30 días calendario Síntesis Química; 45 días calendario Bio/Biot; 45 días calendario Sustancias Controladas]]</f>
        <v>0</v>
      </c>
      <c r="Q143" s="58">
        <f t="shared" si="11"/>
        <v>0</v>
      </c>
      <c r="R143" s="58">
        <v>1956</v>
      </c>
      <c r="S143" s="59">
        <f t="shared" si="12"/>
        <v>14767.8</v>
      </c>
      <c r="T143" s="58">
        <f t="shared" si="14"/>
        <v>33252</v>
      </c>
      <c r="U143" s="59">
        <f t="shared" si="13"/>
        <v>251052.6</v>
      </c>
      <c r="V14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43" s="59">
        <f>SUM(Tabla2_2[[#This Row],[Alcance (en meses)]]+Tabla2_2[[#This Row],[Alcance (en meses)2]]+Tabla2_2[[#This Row],[Alcance (en meses)3]]+Tabla2_2[[#This Row],[Alcance del Pedido 1]])</f>
        <v>9.502044989775051</v>
      </c>
      <c r="X143" s="59">
        <f>Tabla2_2[[#This Row],[Entrega Subsiguiente 2025 (30 días calendario a partir de la solicitud de pedido al proveedor)]]/Tabla2_2[[#This Row],[Consumo de Despacho]]</f>
        <v>17</v>
      </c>
      <c r="Y143" s="59">
        <f>Tabla2_2[[#This Row],[CANTIDAD
TOTAL A COTIZAR]]/Tabla2_2[[#This Row],[Consumo de Despacho]]</f>
        <v>18</v>
      </c>
      <c r="Z143" s="60" t="s">
        <v>37</v>
      </c>
      <c r="AA143" s="60" t="s">
        <v>25</v>
      </c>
      <c r="AB143" s="63" t="s">
        <v>58</v>
      </c>
      <c r="AC143" s="64" t="s">
        <v>289</v>
      </c>
      <c r="AD143" s="63"/>
      <c r="AE143" s="63"/>
      <c r="AF143" s="63"/>
      <c r="AG143" s="63"/>
      <c r="AH143" s="63"/>
    </row>
    <row r="144" spans="1:34" ht="26">
      <c r="A144" s="20">
        <v>136</v>
      </c>
      <c r="B144" s="21">
        <v>101034901</v>
      </c>
      <c r="C144" s="22">
        <v>10483</v>
      </c>
      <c r="D144" s="23" t="s">
        <v>180</v>
      </c>
      <c r="E144" s="24">
        <v>1200006</v>
      </c>
      <c r="F144" s="25">
        <v>0.05</v>
      </c>
      <c r="G144" s="25">
        <f t="shared" si="10"/>
        <v>60000.3</v>
      </c>
      <c r="H144" s="26">
        <v>66667</v>
      </c>
      <c r="I144" s="26">
        <v>0</v>
      </c>
      <c r="J144" s="31">
        <f>Tabla2_2[[#This Row],[Saldos pendientes del contrato]]/Tabla2_2[[#This Row],[Consumo de Despacho]]</f>
        <v>0</v>
      </c>
      <c r="K144" s="26">
        <v>0</v>
      </c>
      <c r="L144" s="31">
        <f>Tabla2_2[[#This Row],[Manos del proveedor]]/Tabla2_2[[#This Row],[Consumo de Despacho]]</f>
        <v>0</v>
      </c>
      <c r="M144" s="26">
        <v>0</v>
      </c>
      <c r="N144" s="31">
        <f>Tabla2_2[[#This Row],[Existencia]]/Tabla2_2[[#This Row],[Consumo de Despacho]]</f>
        <v>0</v>
      </c>
      <c r="O144" s="32">
        <v>200001</v>
      </c>
      <c r="P144" s="58">
        <f>Tabla2_2[[#This Row],[Primer Pedido calculado]]-Tabla2_2[[#This Row],[Primera Entrega (30 días calendario Síntesis Química; 45 días calendario Bio/Biot; 45 días calendario Sustancias Controladas]]</f>
        <v>66667</v>
      </c>
      <c r="Q144" s="59">
        <f t="shared" si="11"/>
        <v>3333.3500000000004</v>
      </c>
      <c r="R144" s="58">
        <f>Tabla2_2[[#This Row],[Primer Pedido calculado]]-Tabla2_2[[#This Row],[Consumo de Despacho]]</f>
        <v>133334</v>
      </c>
      <c r="S144" s="59">
        <f t="shared" si="12"/>
        <v>6666.7000000000007</v>
      </c>
      <c r="T144" s="58">
        <f t="shared" si="14"/>
        <v>1000005</v>
      </c>
      <c r="U144" s="59">
        <f t="shared" si="13"/>
        <v>50000.25</v>
      </c>
      <c r="V14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44" s="59">
        <f>SUM(Tabla2_2[[#This Row],[Alcance (en meses)]]+Tabla2_2[[#This Row],[Alcance (en meses)2]]+Tabla2_2[[#This Row],[Alcance (en meses)3]]+Tabla2_2[[#This Row],[Alcance del Pedido 1]])</f>
        <v>3</v>
      </c>
      <c r="X144" s="59">
        <f>Tabla2_2[[#This Row],[Entrega Subsiguiente 2025 (30 días calendario a partir de la solicitud de pedido al proveedor)]]/Tabla2_2[[#This Row],[Consumo de Despacho]]</f>
        <v>15</v>
      </c>
      <c r="Y144" s="59">
        <f>Tabla2_2[[#This Row],[CANTIDAD
TOTAL A COTIZAR]]/Tabla2_2[[#This Row],[Consumo de Despacho]]</f>
        <v>18</v>
      </c>
      <c r="Z144" s="60" t="s">
        <v>31</v>
      </c>
      <c r="AA144" s="60" t="s">
        <v>63</v>
      </c>
      <c r="AB144" s="63" t="s">
        <v>35</v>
      </c>
      <c r="AC144" s="64" t="s">
        <v>289</v>
      </c>
      <c r="AD144" s="63"/>
      <c r="AE144" s="63"/>
      <c r="AF144" s="63"/>
      <c r="AG144" s="63"/>
      <c r="AH144" s="63"/>
    </row>
    <row r="145" spans="1:34" ht="26">
      <c r="A145" s="20">
        <v>137</v>
      </c>
      <c r="B145" s="21">
        <v>101059901</v>
      </c>
      <c r="C145" s="22">
        <v>102431</v>
      </c>
      <c r="D145" s="23" t="s">
        <v>181</v>
      </c>
      <c r="E145" s="24">
        <v>15000000</v>
      </c>
      <c r="F145" s="25">
        <v>0.01</v>
      </c>
      <c r="G145" s="25">
        <f t="shared" ref="G145:G208" si="15">E145*F145</f>
        <v>150000</v>
      </c>
      <c r="H145" s="26">
        <v>789108</v>
      </c>
      <c r="I145" s="26">
        <v>8400180</v>
      </c>
      <c r="J145" s="31">
        <f>Tabla2_2[[#This Row],[Saldos pendientes del contrato]]/Tabla2_2[[#This Row],[Consumo de Despacho]]</f>
        <v>10.645158837573565</v>
      </c>
      <c r="K145" s="26">
        <v>5700000</v>
      </c>
      <c r="L145" s="31">
        <f>Tabla2_2[[#This Row],[Manos del proveedor]]/Tabla2_2[[#This Row],[Consumo de Despacho]]</f>
        <v>7.2233458537994801</v>
      </c>
      <c r="M145" s="26">
        <v>201600</v>
      </c>
      <c r="N145" s="31">
        <f>Tabla2_2[[#This Row],[Existencia]]/Tabla2_2[[#This Row],[Consumo de Despacho]]</f>
        <v>0.25547833756596056</v>
      </c>
      <c r="O145" s="32">
        <v>300000</v>
      </c>
      <c r="P145" s="58">
        <f>Tabla2_2[[#This Row],[Primer Pedido calculado]]-Tabla2_2[[#This Row],[Primera Entrega (30 días calendario Síntesis Química; 45 días calendario Bio/Biot; 45 días calendario Sustancias Controladas]]</f>
        <v>0</v>
      </c>
      <c r="Q145" s="58">
        <f t="shared" si="11"/>
        <v>0</v>
      </c>
      <c r="R145" s="58">
        <v>300000</v>
      </c>
      <c r="S145" s="59">
        <f t="shared" si="12"/>
        <v>3000</v>
      </c>
      <c r="T145" s="58">
        <f t="shared" si="14"/>
        <v>14700000</v>
      </c>
      <c r="U145" s="59">
        <f t="shared" si="13"/>
        <v>147000</v>
      </c>
      <c r="V14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0.38017609756839366</v>
      </c>
      <c r="W145" s="59">
        <f>SUM(Tabla2_2[[#This Row],[Alcance (en meses)]]+Tabla2_2[[#This Row],[Alcance (en meses)2]]+Tabla2_2[[#This Row],[Alcance (en meses)3]]+Tabla2_2[[#This Row],[Alcance del Pedido 1]])</f>
        <v>18.5041591265074</v>
      </c>
      <c r="X145" s="59">
        <f>Tabla2_2[[#This Row],[Entrega Subsiguiente 2025 (30 días calendario a partir de la solicitud de pedido al proveedor)]]/Tabla2_2[[#This Row],[Consumo de Despacho]]</f>
        <v>18.62862878085129</v>
      </c>
      <c r="Y145" s="59">
        <f>Tabla2_2[[#This Row],[CANTIDAD
TOTAL A COTIZAR]]/Tabla2_2[[#This Row],[Consumo de Despacho]]</f>
        <v>19.008804878419685</v>
      </c>
      <c r="Z145" s="60" t="s">
        <v>24</v>
      </c>
      <c r="AA145" s="60" t="s">
        <v>25</v>
      </c>
      <c r="AB145" s="63" t="s">
        <v>29</v>
      </c>
      <c r="AC145" s="64" t="s">
        <v>289</v>
      </c>
      <c r="AD145" s="63"/>
      <c r="AE145" s="63"/>
      <c r="AF145" s="63"/>
      <c r="AG145" s="63"/>
      <c r="AH145" s="63"/>
    </row>
    <row r="146" spans="1:34" ht="39">
      <c r="A146" s="20">
        <v>138</v>
      </c>
      <c r="B146" s="21">
        <v>102037601</v>
      </c>
      <c r="C146" s="22">
        <v>10283</v>
      </c>
      <c r="D146" s="23" t="s">
        <v>182</v>
      </c>
      <c r="E146" s="24">
        <v>15480</v>
      </c>
      <c r="F146" s="25">
        <v>0.75</v>
      </c>
      <c r="G146" s="25">
        <f t="shared" si="15"/>
        <v>11610</v>
      </c>
      <c r="H146" s="26">
        <v>860</v>
      </c>
      <c r="I146" s="26">
        <v>0</v>
      </c>
      <c r="J146" s="31">
        <f>Tabla2_2[[#This Row],[Saldos pendientes del contrato]]/Tabla2_2[[#This Row],[Consumo de Despacho]]</f>
        <v>0</v>
      </c>
      <c r="K146" s="26">
        <v>0</v>
      </c>
      <c r="L146" s="31">
        <f>Tabla2_2[[#This Row],[Manos del proveedor]]/Tabla2_2[[#This Row],[Consumo de Despacho]]</f>
        <v>0</v>
      </c>
      <c r="M146" s="26">
        <v>2800</v>
      </c>
      <c r="N146" s="31">
        <f>Tabla2_2[[#This Row],[Existencia]]/Tabla2_2[[#This Row],[Consumo de Despacho]]</f>
        <v>3.2558139534883721</v>
      </c>
      <c r="O146" s="32">
        <v>1720</v>
      </c>
      <c r="P146" s="58">
        <v>0</v>
      </c>
      <c r="Q146" s="58">
        <f t="shared" si="11"/>
        <v>0</v>
      </c>
      <c r="R146" s="58">
        <v>1720</v>
      </c>
      <c r="S146" s="59">
        <f t="shared" si="12"/>
        <v>1290</v>
      </c>
      <c r="T146" s="58">
        <f t="shared" si="14"/>
        <v>13760</v>
      </c>
      <c r="U146" s="59">
        <f t="shared" si="13"/>
        <v>10320</v>
      </c>
      <c r="V14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146" s="59">
        <f>SUM(Tabla2_2[[#This Row],[Alcance (en meses)]]+Tabla2_2[[#This Row],[Alcance (en meses)2]]+Tabla2_2[[#This Row],[Alcance (en meses)3]]+Tabla2_2[[#This Row],[Alcance del Pedido 1]])</f>
        <v>5.2558139534883725</v>
      </c>
      <c r="X146" s="59">
        <f>Tabla2_2[[#This Row],[Entrega Subsiguiente 2025 (30 días calendario a partir de la solicitud de pedido al proveedor)]]/Tabla2_2[[#This Row],[Consumo de Despacho]]</f>
        <v>16</v>
      </c>
      <c r="Y146" s="59">
        <f>Tabla2_2[[#This Row],[CANTIDAD
TOTAL A COTIZAR]]/Tabla2_2[[#This Row],[Consumo de Despacho]]</f>
        <v>18</v>
      </c>
      <c r="Z146" s="60" t="s">
        <v>34</v>
      </c>
      <c r="AA146" s="60" t="s">
        <v>63</v>
      </c>
      <c r="AB146" s="63" t="s">
        <v>41</v>
      </c>
      <c r="AC146" s="64" t="s">
        <v>289</v>
      </c>
      <c r="AD146" s="63"/>
      <c r="AE146" s="63"/>
      <c r="AF146" s="63"/>
      <c r="AG146" s="63"/>
      <c r="AH146" s="63"/>
    </row>
    <row r="147" spans="1:34" ht="26">
      <c r="A147" s="20">
        <v>139</v>
      </c>
      <c r="B147" s="21">
        <v>102027801</v>
      </c>
      <c r="C147" s="22">
        <v>10092</v>
      </c>
      <c r="D147" s="23" t="s">
        <v>183</v>
      </c>
      <c r="E147" s="24">
        <v>84600</v>
      </c>
      <c r="F147" s="25">
        <v>2.96</v>
      </c>
      <c r="G147" s="25">
        <f t="shared" si="15"/>
        <v>250416</v>
      </c>
      <c r="H147" s="26">
        <v>4700</v>
      </c>
      <c r="I147" s="26">
        <v>0</v>
      </c>
      <c r="J147" s="31">
        <f>Tabla2_2[[#This Row],[Saldos pendientes del contrato]]/Tabla2_2[[#This Row],[Consumo de Despacho]]</f>
        <v>0</v>
      </c>
      <c r="K147" s="26">
        <v>0</v>
      </c>
      <c r="L147" s="31">
        <f>Tabla2_2[[#This Row],[Manos del proveedor]]/Tabla2_2[[#This Row],[Consumo de Despacho]]</f>
        <v>0</v>
      </c>
      <c r="M147" s="26">
        <v>849</v>
      </c>
      <c r="N147" s="31">
        <f>Tabla2_2[[#This Row],[Existencia]]/Tabla2_2[[#This Row],[Consumo de Despacho]]</f>
        <v>0.18063829787234043</v>
      </c>
      <c r="O147" s="32">
        <v>14100</v>
      </c>
      <c r="P147" s="58">
        <f>Tabla2_2[[#This Row],[Primer Pedido calculado]]-Tabla2_2[[#This Row],[Primera Entrega (30 días calendario Síntesis Química; 45 días calendario Bio/Biot; 45 días calendario Sustancias Controladas]]</f>
        <v>4700</v>
      </c>
      <c r="Q147" s="59">
        <f t="shared" si="11"/>
        <v>13912</v>
      </c>
      <c r="R147" s="58">
        <f>Tabla2_2[[#This Row],[Primer Pedido calculado]]-Tabla2_2[[#This Row],[Consumo de Despacho]]</f>
        <v>9400</v>
      </c>
      <c r="S147" s="59">
        <f t="shared" si="12"/>
        <v>27824</v>
      </c>
      <c r="T147" s="58">
        <f t="shared" si="14"/>
        <v>70500</v>
      </c>
      <c r="U147" s="59">
        <f t="shared" si="13"/>
        <v>208680</v>
      </c>
      <c r="V14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47" s="59">
        <f>SUM(Tabla2_2[[#This Row],[Alcance (en meses)]]+Tabla2_2[[#This Row],[Alcance (en meses)2]]+Tabla2_2[[#This Row],[Alcance (en meses)3]]+Tabla2_2[[#This Row],[Alcance del Pedido 1]])</f>
        <v>3.1806382978723402</v>
      </c>
      <c r="X147" s="59">
        <f>Tabla2_2[[#This Row],[Entrega Subsiguiente 2025 (30 días calendario a partir de la solicitud de pedido al proveedor)]]/Tabla2_2[[#This Row],[Consumo de Despacho]]</f>
        <v>15</v>
      </c>
      <c r="Y147" s="59">
        <f>Tabla2_2[[#This Row],[CANTIDAD
TOTAL A COTIZAR]]/Tabla2_2[[#This Row],[Consumo de Despacho]]</f>
        <v>18</v>
      </c>
      <c r="Z147" s="60" t="s">
        <v>34</v>
      </c>
      <c r="AA147" s="60" t="s">
        <v>25</v>
      </c>
      <c r="AB147" s="63" t="s">
        <v>29</v>
      </c>
      <c r="AC147" s="64" t="s">
        <v>289</v>
      </c>
      <c r="AD147" s="63"/>
      <c r="AE147" s="63"/>
      <c r="AF147" s="63"/>
      <c r="AG147" s="63"/>
      <c r="AH147" s="63"/>
    </row>
    <row r="148" spans="1:34" ht="26">
      <c r="A148" s="20">
        <v>140</v>
      </c>
      <c r="B148" s="21">
        <v>104017301</v>
      </c>
      <c r="C148" s="22">
        <v>10881</v>
      </c>
      <c r="D148" s="23" t="s">
        <v>184</v>
      </c>
      <c r="E148" s="24">
        <v>900000</v>
      </c>
      <c r="F148" s="25">
        <v>1.19</v>
      </c>
      <c r="G148" s="25">
        <f t="shared" si="15"/>
        <v>1071000</v>
      </c>
      <c r="H148" s="26">
        <v>50000</v>
      </c>
      <c r="I148" s="26">
        <v>441932</v>
      </c>
      <c r="J148" s="31">
        <f>Tabla2_2[[#This Row],[Saldos pendientes del contrato]]/Tabla2_2[[#This Row],[Consumo de Despacho]]</f>
        <v>8.8386399999999998</v>
      </c>
      <c r="K148" s="26">
        <v>0</v>
      </c>
      <c r="L148" s="31">
        <f>Tabla2_2[[#This Row],[Manos del proveedor]]/Tabla2_2[[#This Row],[Consumo de Despacho]]</f>
        <v>0</v>
      </c>
      <c r="M148" s="26">
        <v>106623</v>
      </c>
      <c r="N148" s="31">
        <f>Tabla2_2[[#This Row],[Existencia]]/Tabla2_2[[#This Row],[Consumo de Despacho]]</f>
        <v>2.13246</v>
      </c>
      <c r="O148" s="32">
        <v>50000</v>
      </c>
      <c r="P148" s="58">
        <f>Tabla2_2[[#This Row],[Primer Pedido calculado]]-Tabla2_2[[#This Row],[Primera Entrega (30 días calendario Síntesis Química; 45 días calendario Bio/Biot; 45 días calendario Sustancias Controladas]]</f>
        <v>0</v>
      </c>
      <c r="Q148" s="59">
        <f t="shared" si="11"/>
        <v>0</v>
      </c>
      <c r="R148" s="58">
        <v>50000</v>
      </c>
      <c r="S148" s="59">
        <f t="shared" si="12"/>
        <v>59500</v>
      </c>
      <c r="T148" s="58">
        <f t="shared" si="14"/>
        <v>850000</v>
      </c>
      <c r="U148" s="59">
        <f t="shared" si="13"/>
        <v>1011500</v>
      </c>
      <c r="V14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48" s="59">
        <f>SUM(Tabla2_2[[#This Row],[Alcance (en meses)]]+Tabla2_2[[#This Row],[Alcance (en meses)2]]+Tabla2_2[[#This Row],[Alcance (en meses)3]]+Tabla2_2[[#This Row],[Alcance del Pedido 1]])</f>
        <v>11.9711</v>
      </c>
      <c r="X148" s="59">
        <f>Tabla2_2[[#This Row],[Entrega Subsiguiente 2025 (30 días calendario a partir de la solicitud de pedido al proveedor)]]/Tabla2_2[[#This Row],[Consumo de Despacho]]</f>
        <v>17</v>
      </c>
      <c r="Y148" s="59">
        <f>Tabla2_2[[#This Row],[CANTIDAD
TOTAL A COTIZAR]]/Tabla2_2[[#This Row],[Consumo de Despacho]]</f>
        <v>18</v>
      </c>
      <c r="Z148" s="60" t="s">
        <v>67</v>
      </c>
      <c r="AA148" s="60" t="s">
        <v>81</v>
      </c>
      <c r="AB148" s="63" t="s">
        <v>26</v>
      </c>
      <c r="AC148" s="64" t="s">
        <v>289</v>
      </c>
      <c r="AD148" s="63"/>
      <c r="AE148" s="63"/>
      <c r="AF148" s="63"/>
      <c r="AG148" s="63"/>
      <c r="AH148" s="63"/>
    </row>
    <row r="149" spans="1:34" ht="39">
      <c r="A149" s="20">
        <v>141</v>
      </c>
      <c r="B149" s="21">
        <v>102098501</v>
      </c>
      <c r="C149" s="22">
        <v>70029</v>
      </c>
      <c r="D149" s="23" t="s">
        <v>185</v>
      </c>
      <c r="E149" s="24">
        <v>143280</v>
      </c>
      <c r="F149" s="25">
        <v>0.26</v>
      </c>
      <c r="G149" s="25">
        <f t="shared" si="15"/>
        <v>37252.800000000003</v>
      </c>
      <c r="H149" s="26">
        <v>7960</v>
      </c>
      <c r="I149" s="26">
        <v>85728</v>
      </c>
      <c r="J149" s="31">
        <f>Tabla2_2[[#This Row],[Saldos pendientes del contrato]]/Tabla2_2[[#This Row],[Consumo de Despacho]]</f>
        <v>10.769849246231155</v>
      </c>
      <c r="K149" s="26">
        <v>0</v>
      </c>
      <c r="L149" s="31">
        <f>Tabla2_2[[#This Row],[Manos del proveedor]]/Tabla2_2[[#This Row],[Consumo de Despacho]]</f>
        <v>0</v>
      </c>
      <c r="M149" s="26">
        <v>0</v>
      </c>
      <c r="N149" s="31">
        <f>Tabla2_2[[#This Row],[Existencia]]/Tabla2_2[[#This Row],[Consumo de Despacho]]</f>
        <v>0</v>
      </c>
      <c r="O149" s="32">
        <v>7960</v>
      </c>
      <c r="P149" s="58">
        <f>Tabla2_2[[#This Row],[Primer Pedido calculado]]-Tabla2_2[[#This Row],[Primera Entrega (30 días calendario Síntesis Química; 45 días calendario Bio/Biot; 45 días calendario Sustancias Controladas]]</f>
        <v>7960</v>
      </c>
      <c r="Q149" s="58">
        <f t="shared" si="11"/>
        <v>2069.6</v>
      </c>
      <c r="R149" s="58">
        <f>Tabla2_2[[#This Row],[Primer Pedido calculado]]-Tabla2_2[[#This Row],[Consumo de Despacho]]</f>
        <v>0</v>
      </c>
      <c r="S149" s="59">
        <f t="shared" si="12"/>
        <v>0</v>
      </c>
      <c r="T149" s="58">
        <f t="shared" si="14"/>
        <v>135320</v>
      </c>
      <c r="U149" s="59">
        <f t="shared" si="13"/>
        <v>35183.200000000004</v>
      </c>
      <c r="V14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49" s="59">
        <f>SUM(Tabla2_2[[#This Row],[Alcance (en meses)]]+Tabla2_2[[#This Row],[Alcance (en meses)2]]+Tabla2_2[[#This Row],[Alcance (en meses)3]]+Tabla2_2[[#This Row],[Alcance del Pedido 1]])</f>
        <v>11.769849246231155</v>
      </c>
      <c r="X149" s="59">
        <f>Tabla2_2[[#This Row],[Entrega Subsiguiente 2025 (30 días calendario a partir de la solicitud de pedido al proveedor)]]/Tabla2_2[[#This Row],[Consumo de Despacho]]</f>
        <v>17</v>
      </c>
      <c r="Y149" s="59">
        <f>Tabla2_2[[#This Row],[CANTIDAD
TOTAL A COTIZAR]]/Tabla2_2[[#This Row],[Consumo de Despacho]]</f>
        <v>18</v>
      </c>
      <c r="Z149" s="60" t="s">
        <v>37</v>
      </c>
      <c r="AA149" s="60" t="s">
        <v>25</v>
      </c>
      <c r="AB149" s="63" t="s">
        <v>35</v>
      </c>
      <c r="AC149" s="64" t="s">
        <v>289</v>
      </c>
      <c r="AD149" s="63"/>
      <c r="AE149" s="63"/>
      <c r="AF149" s="63"/>
      <c r="AG149" s="63"/>
      <c r="AH149" s="63"/>
    </row>
    <row r="150" spans="1:34" ht="26">
      <c r="A150" s="20">
        <v>142</v>
      </c>
      <c r="B150" s="21">
        <v>101043001</v>
      </c>
      <c r="C150" s="22">
        <v>10651</v>
      </c>
      <c r="D150" s="23" t="s">
        <v>186</v>
      </c>
      <c r="E150" s="24">
        <v>19314</v>
      </c>
      <c r="F150" s="25">
        <v>1.64</v>
      </c>
      <c r="G150" s="25">
        <f t="shared" si="15"/>
        <v>31674.959999999999</v>
      </c>
      <c r="H150" s="26">
        <v>1073</v>
      </c>
      <c r="I150" s="26">
        <v>17400</v>
      </c>
      <c r="J150" s="31">
        <f>Tabla2_2[[#This Row],[Saldos pendientes del contrato]]/Tabla2_2[[#This Row],[Consumo de Despacho]]</f>
        <v>16.216216216216218</v>
      </c>
      <c r="K150" s="26">
        <v>0</v>
      </c>
      <c r="L150" s="31">
        <f>Tabla2_2[[#This Row],[Manos del proveedor]]/Tabla2_2[[#This Row],[Consumo de Despacho]]</f>
        <v>0</v>
      </c>
      <c r="M150" s="26">
        <v>9000</v>
      </c>
      <c r="N150" s="31">
        <f>Tabla2_2[[#This Row],[Existencia]]/Tabla2_2[[#This Row],[Consumo de Despacho]]</f>
        <v>8.387698042870456</v>
      </c>
      <c r="O150" s="32">
        <v>1000</v>
      </c>
      <c r="P150" s="58">
        <f>Tabla2_2[[#This Row],[Primer Pedido calculado]]-Tabla2_2[[#This Row],[Primera Entrega (30 días calendario Síntesis Química; 45 días calendario Bio/Biot; 45 días calendario Sustancias Controladas]]</f>
        <v>1000</v>
      </c>
      <c r="Q150" s="58">
        <f t="shared" si="11"/>
        <v>1640</v>
      </c>
      <c r="R150" s="58">
        <v>0</v>
      </c>
      <c r="S150" s="59">
        <f t="shared" si="12"/>
        <v>0</v>
      </c>
      <c r="T150" s="58">
        <f t="shared" si="14"/>
        <v>18314</v>
      </c>
      <c r="U150" s="59">
        <f t="shared" si="13"/>
        <v>30034.959999999999</v>
      </c>
      <c r="V15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0.93196644920782856</v>
      </c>
      <c r="W150" s="59">
        <f>SUM(Tabla2_2[[#This Row],[Alcance (en meses)]]+Tabla2_2[[#This Row],[Alcance (en meses)2]]+Tabla2_2[[#This Row],[Alcance (en meses)3]]+Tabla2_2[[#This Row],[Alcance del Pedido 1]])</f>
        <v>25.535880708294499</v>
      </c>
      <c r="X150" s="59">
        <f>Tabla2_2[[#This Row],[Entrega Subsiguiente 2025 (30 días calendario a partir de la solicitud de pedido al proveedor)]]/Tabla2_2[[#This Row],[Consumo de Despacho]]</f>
        <v>17.068033550792173</v>
      </c>
      <c r="Y150" s="59">
        <f>Tabla2_2[[#This Row],[CANTIDAD
TOTAL A COTIZAR]]/Tabla2_2[[#This Row],[Consumo de Despacho]]</f>
        <v>18</v>
      </c>
      <c r="Z150" s="60" t="s">
        <v>24</v>
      </c>
      <c r="AA150" s="60" t="s">
        <v>25</v>
      </c>
      <c r="AB150" s="63" t="s">
        <v>44</v>
      </c>
      <c r="AC150" s="64" t="s">
        <v>289</v>
      </c>
      <c r="AD150" s="63"/>
      <c r="AE150" s="63"/>
      <c r="AF150" s="63"/>
      <c r="AG150" s="63"/>
      <c r="AH150" s="63"/>
    </row>
    <row r="151" spans="1:34" ht="26">
      <c r="A151" s="20">
        <v>143</v>
      </c>
      <c r="B151" s="21">
        <v>101074801</v>
      </c>
      <c r="C151" s="22">
        <v>10972</v>
      </c>
      <c r="D151" s="23" t="s">
        <v>187</v>
      </c>
      <c r="E151" s="24">
        <v>77220000</v>
      </c>
      <c r="F151" s="25">
        <v>0.02</v>
      </c>
      <c r="G151" s="25">
        <f t="shared" si="15"/>
        <v>1544400</v>
      </c>
      <c r="H151" s="26">
        <v>4290000</v>
      </c>
      <c r="I151" s="26">
        <v>39900050</v>
      </c>
      <c r="J151" s="31">
        <f>Tabla2_2[[#This Row],[Saldos pendientes del contrato]]/Tabla2_2[[#This Row],[Consumo de Despacho]]</f>
        <v>9.3007109557109562</v>
      </c>
      <c r="K151" s="26">
        <v>2825250</v>
      </c>
      <c r="L151" s="31">
        <f>Tabla2_2[[#This Row],[Manos del proveedor]]/Tabla2_2[[#This Row],[Consumo de Despacho]]</f>
        <v>0.65856643356643352</v>
      </c>
      <c r="M151" s="26">
        <v>4774850</v>
      </c>
      <c r="N151" s="31">
        <f>Tabla2_2[[#This Row],[Existencia]]/Tabla2_2[[#This Row],[Consumo de Despacho]]</f>
        <v>1.1130186480186479</v>
      </c>
      <c r="O151" s="32">
        <v>4290000</v>
      </c>
      <c r="P151" s="58">
        <f>Tabla2_2[[#This Row],[Primer Pedido calculado]]-Tabla2_2[[#This Row],[Primera Entrega (30 días calendario Síntesis Química; 45 días calendario Bio/Biot; 45 días calendario Sustancias Controladas]]</f>
        <v>0</v>
      </c>
      <c r="Q151" s="58">
        <f t="shared" si="11"/>
        <v>0</v>
      </c>
      <c r="R151" s="58">
        <v>4290000</v>
      </c>
      <c r="S151" s="59">
        <f t="shared" si="12"/>
        <v>85800</v>
      </c>
      <c r="T151" s="58">
        <f t="shared" si="14"/>
        <v>72930000</v>
      </c>
      <c r="U151" s="59">
        <f t="shared" si="13"/>
        <v>1458600</v>
      </c>
      <c r="V15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51" s="59">
        <f>SUM(Tabla2_2[[#This Row],[Alcance (en meses)]]+Tabla2_2[[#This Row],[Alcance (en meses)2]]+Tabla2_2[[#This Row],[Alcance (en meses)3]]+Tabla2_2[[#This Row],[Alcance del Pedido 1]])</f>
        <v>12.072296037296038</v>
      </c>
      <c r="X151" s="59">
        <f>Tabla2_2[[#This Row],[Entrega Subsiguiente 2025 (30 días calendario a partir de la solicitud de pedido al proveedor)]]/Tabla2_2[[#This Row],[Consumo de Despacho]]</f>
        <v>17</v>
      </c>
      <c r="Y151" s="59">
        <f>Tabla2_2[[#This Row],[CANTIDAD
TOTAL A COTIZAR]]/Tabla2_2[[#This Row],[Consumo de Despacho]]</f>
        <v>18</v>
      </c>
      <c r="Z151" s="60" t="s">
        <v>31</v>
      </c>
      <c r="AA151" s="60" t="s">
        <v>25</v>
      </c>
      <c r="AB151" s="63" t="s">
        <v>71</v>
      </c>
      <c r="AC151" s="64" t="s">
        <v>289</v>
      </c>
      <c r="AD151" s="63"/>
      <c r="AE151" s="63"/>
      <c r="AF151" s="63"/>
      <c r="AG151" s="63"/>
      <c r="AH151" s="63"/>
    </row>
    <row r="152" spans="1:34" ht="14.5">
      <c r="A152" s="20">
        <v>144</v>
      </c>
      <c r="B152" s="21">
        <v>101018401</v>
      </c>
      <c r="C152" s="22">
        <v>10581</v>
      </c>
      <c r="D152" s="23" t="s">
        <v>188</v>
      </c>
      <c r="E152" s="24">
        <v>261054</v>
      </c>
      <c r="F152" s="25">
        <v>0.25</v>
      </c>
      <c r="G152" s="25">
        <f t="shared" si="15"/>
        <v>65263.5</v>
      </c>
      <c r="H152" s="26">
        <v>22151</v>
      </c>
      <c r="I152" s="26">
        <v>242490</v>
      </c>
      <c r="J152" s="31">
        <f>Tabla2_2[[#This Row],[Saldos pendientes del contrato]]/Tabla2_2[[#This Row],[Consumo de Despacho]]</f>
        <v>10.947135569500249</v>
      </c>
      <c r="K152" s="26">
        <v>0</v>
      </c>
      <c r="L152" s="31">
        <f>Tabla2_2[[#This Row],[Manos del proveedor]]/Tabla2_2[[#This Row],[Consumo de Despacho]]</f>
        <v>0</v>
      </c>
      <c r="M152" s="26">
        <v>59880</v>
      </c>
      <c r="N152" s="31">
        <f>Tabla2_2[[#This Row],[Existencia]]/Tabla2_2[[#This Row],[Consumo de Despacho]]</f>
        <v>2.7032639609949891</v>
      </c>
      <c r="O152" s="32">
        <v>10000</v>
      </c>
      <c r="P152" s="58">
        <f>Tabla2_2[[#This Row],[Primer Pedido calculado]]-Tabla2_2[[#This Row],[Primera Entrega (30 días calendario Síntesis Química; 45 días calendario Bio/Biot; 45 días calendario Sustancias Controladas]]</f>
        <v>0</v>
      </c>
      <c r="Q152" s="58">
        <f t="shared" si="11"/>
        <v>0</v>
      </c>
      <c r="R152" s="58">
        <v>10000</v>
      </c>
      <c r="S152" s="59">
        <f t="shared" si="12"/>
        <v>2500</v>
      </c>
      <c r="T152" s="58">
        <f t="shared" si="14"/>
        <v>251054</v>
      </c>
      <c r="U152" s="59">
        <f t="shared" si="13"/>
        <v>62763.5</v>
      </c>
      <c r="V15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0.45144688727371224</v>
      </c>
      <c r="W152" s="59">
        <f>SUM(Tabla2_2[[#This Row],[Alcance (en meses)]]+Tabla2_2[[#This Row],[Alcance (en meses)2]]+Tabla2_2[[#This Row],[Alcance (en meses)3]]+Tabla2_2[[#This Row],[Alcance del Pedido 1]])</f>
        <v>14.101846417768952</v>
      </c>
      <c r="X152" s="59">
        <f>Tabla2_2[[#This Row],[Entrega Subsiguiente 2025 (30 días calendario a partir de la solicitud de pedido al proveedor)]]/Tabla2_2[[#This Row],[Consumo de Despacho]]</f>
        <v>11.333754683761455</v>
      </c>
      <c r="Y152" s="59">
        <f>Tabla2_2[[#This Row],[CANTIDAD
TOTAL A COTIZAR]]/Tabla2_2[[#This Row],[Consumo de Despacho]]</f>
        <v>11.785201571035168</v>
      </c>
      <c r="Z152" s="60" t="s">
        <v>24</v>
      </c>
      <c r="AA152" s="60" t="s">
        <v>25</v>
      </c>
      <c r="AB152" s="63" t="s">
        <v>26</v>
      </c>
      <c r="AC152" s="64" t="s">
        <v>289</v>
      </c>
      <c r="AD152" s="63"/>
      <c r="AE152" s="63"/>
      <c r="AF152" s="63"/>
      <c r="AG152" s="63"/>
      <c r="AH152" s="63"/>
    </row>
    <row r="153" spans="1:34" ht="26">
      <c r="A153" s="20">
        <v>145</v>
      </c>
      <c r="B153" s="21">
        <v>101027201</v>
      </c>
      <c r="C153" s="22">
        <v>10542</v>
      </c>
      <c r="D153" s="23" t="s">
        <v>189</v>
      </c>
      <c r="E153" s="24">
        <v>218124</v>
      </c>
      <c r="F153" s="25">
        <v>0.11</v>
      </c>
      <c r="G153" s="25">
        <f t="shared" si="15"/>
        <v>23993.64</v>
      </c>
      <c r="H153" s="26">
        <v>14245</v>
      </c>
      <c r="I153" s="26">
        <v>101210</v>
      </c>
      <c r="J153" s="31">
        <f>Tabla2_2[[#This Row],[Saldos pendientes del contrato]]/Tabla2_2[[#This Row],[Consumo de Despacho]]</f>
        <v>7.1049491049491049</v>
      </c>
      <c r="K153" s="26">
        <v>52470</v>
      </c>
      <c r="L153" s="31">
        <f>Tabla2_2[[#This Row],[Manos del proveedor]]/Tabla2_2[[#This Row],[Consumo de Despacho]]</f>
        <v>3.6833976833976836</v>
      </c>
      <c r="M153" s="26">
        <v>21420</v>
      </c>
      <c r="N153" s="31">
        <f>Tabla2_2[[#This Row],[Existencia]]/Tabla2_2[[#This Row],[Consumo de Despacho]]</f>
        <v>1.5036855036855037</v>
      </c>
      <c r="O153" s="32">
        <v>7000</v>
      </c>
      <c r="P153" s="58">
        <f>Tabla2_2[[#This Row],[Primer Pedido calculado]]-Tabla2_2[[#This Row],[Primera Entrega (30 días calendario Síntesis Química; 45 días calendario Bio/Biot; 45 días calendario Sustancias Controladas]]</f>
        <v>0</v>
      </c>
      <c r="Q153" s="58">
        <f t="shared" si="11"/>
        <v>0</v>
      </c>
      <c r="R153" s="58">
        <v>7000</v>
      </c>
      <c r="S153" s="59">
        <f t="shared" si="12"/>
        <v>770</v>
      </c>
      <c r="T153" s="58">
        <f t="shared" si="14"/>
        <v>211124</v>
      </c>
      <c r="U153" s="59">
        <f t="shared" si="13"/>
        <v>23223.64</v>
      </c>
      <c r="V15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0.49140049140049141</v>
      </c>
      <c r="W153" s="59">
        <f>SUM(Tabla2_2[[#This Row],[Alcance (en meses)]]+Tabla2_2[[#This Row],[Alcance (en meses)2]]+Tabla2_2[[#This Row],[Alcance (en meses)3]]+Tabla2_2[[#This Row],[Alcance del Pedido 1]])</f>
        <v>12.783432783432783</v>
      </c>
      <c r="X153" s="59">
        <f>Tabla2_2[[#This Row],[Entrega Subsiguiente 2025 (30 días calendario a partir de la solicitud de pedido al proveedor)]]/Tabla2_2[[#This Row],[Consumo de Despacho]]</f>
        <v>14.820919620919621</v>
      </c>
      <c r="Y153" s="59">
        <f>Tabla2_2[[#This Row],[CANTIDAD
TOTAL A COTIZAR]]/Tabla2_2[[#This Row],[Consumo de Despacho]]</f>
        <v>15.312320112320112</v>
      </c>
      <c r="Z153" s="60" t="s">
        <v>24</v>
      </c>
      <c r="AA153" s="60" t="s">
        <v>25</v>
      </c>
      <c r="AB153" s="63" t="s">
        <v>71</v>
      </c>
      <c r="AC153" s="64" t="s">
        <v>288</v>
      </c>
      <c r="AD153" s="63"/>
      <c r="AE153" s="63"/>
      <c r="AF153" s="63"/>
      <c r="AG153" s="63"/>
      <c r="AH153" s="63"/>
    </row>
    <row r="154" spans="1:34" ht="39">
      <c r="A154" s="20">
        <v>146</v>
      </c>
      <c r="B154" s="21">
        <v>102061601</v>
      </c>
      <c r="C154" s="22">
        <v>10777</v>
      </c>
      <c r="D154" s="23" t="s">
        <v>190</v>
      </c>
      <c r="E154" s="24">
        <v>82728</v>
      </c>
      <c r="F154" s="25">
        <v>2.81</v>
      </c>
      <c r="G154" s="25">
        <f t="shared" si="15"/>
        <v>232465.68</v>
      </c>
      <c r="H154" s="26">
        <v>4596</v>
      </c>
      <c r="I154" s="26">
        <v>0</v>
      </c>
      <c r="J154" s="31">
        <f>Tabla2_2[[#This Row],[Saldos pendientes del contrato]]/Tabla2_2[[#This Row],[Consumo de Despacho]]</f>
        <v>0</v>
      </c>
      <c r="K154" s="26">
        <v>0</v>
      </c>
      <c r="L154" s="31">
        <f>Tabla2_2[[#This Row],[Manos del proveedor]]/Tabla2_2[[#This Row],[Consumo de Despacho]]</f>
        <v>0</v>
      </c>
      <c r="M154" s="26">
        <v>4692</v>
      </c>
      <c r="N154" s="31">
        <f>Tabla2_2[[#This Row],[Existencia]]/Tabla2_2[[#This Row],[Consumo de Despacho]]</f>
        <v>1.0208877284595301</v>
      </c>
      <c r="O154" s="32">
        <v>13788</v>
      </c>
      <c r="P154" s="58">
        <f>Tabla2_2[[#This Row],[Primer Pedido calculado]]-Tabla2_2[[#This Row],[Primera Entrega (30 días calendario Síntesis Química; 45 días calendario Bio/Biot; 45 días calendario Sustancias Controladas]]</f>
        <v>4596</v>
      </c>
      <c r="Q154" s="59">
        <f t="shared" si="11"/>
        <v>12914.76</v>
      </c>
      <c r="R154" s="58">
        <f>Tabla2_2[[#This Row],[Primer Pedido calculado]]-Tabla2_2[[#This Row],[Consumo de Despacho]]</f>
        <v>9192</v>
      </c>
      <c r="S154" s="59">
        <f t="shared" si="12"/>
        <v>25829.52</v>
      </c>
      <c r="T154" s="58">
        <f t="shared" si="14"/>
        <v>68940</v>
      </c>
      <c r="U154" s="59">
        <f t="shared" si="13"/>
        <v>193721.4</v>
      </c>
      <c r="V15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54" s="59">
        <f>SUM(Tabla2_2[[#This Row],[Alcance (en meses)]]+Tabla2_2[[#This Row],[Alcance (en meses)2]]+Tabla2_2[[#This Row],[Alcance (en meses)3]]+Tabla2_2[[#This Row],[Alcance del Pedido 1]])</f>
        <v>4.0208877284595301</v>
      </c>
      <c r="X154" s="59">
        <f>Tabla2_2[[#This Row],[Entrega Subsiguiente 2025 (30 días calendario a partir de la solicitud de pedido al proveedor)]]/Tabla2_2[[#This Row],[Consumo de Despacho]]</f>
        <v>15</v>
      </c>
      <c r="Y154" s="59">
        <f>Tabla2_2[[#This Row],[CANTIDAD
TOTAL A COTIZAR]]/Tabla2_2[[#This Row],[Consumo de Despacho]]</f>
        <v>18</v>
      </c>
      <c r="Z154" s="60" t="s">
        <v>28</v>
      </c>
      <c r="AA154" s="60" t="s">
        <v>25</v>
      </c>
      <c r="AB154" s="63" t="s">
        <v>71</v>
      </c>
      <c r="AC154" s="64" t="s">
        <v>289</v>
      </c>
      <c r="AD154" s="63"/>
      <c r="AE154" s="63"/>
      <c r="AF154" s="63"/>
      <c r="AG154" s="63"/>
      <c r="AH154" s="63"/>
    </row>
    <row r="155" spans="1:34" ht="39">
      <c r="A155" s="20">
        <v>147</v>
      </c>
      <c r="B155" s="21">
        <v>102053901</v>
      </c>
      <c r="C155" s="22">
        <v>10097</v>
      </c>
      <c r="D155" s="23" t="s">
        <v>191</v>
      </c>
      <c r="E155" s="24">
        <v>9000</v>
      </c>
      <c r="F155" s="25">
        <v>5.71</v>
      </c>
      <c r="G155" s="25">
        <f t="shared" si="15"/>
        <v>51390</v>
      </c>
      <c r="H155" s="26">
        <v>500</v>
      </c>
      <c r="I155" s="26">
        <v>4680</v>
      </c>
      <c r="J155" s="31">
        <f>Tabla2_2[[#This Row],[Saldos pendientes del contrato]]/Tabla2_2[[#This Row],[Consumo de Despacho]]</f>
        <v>9.36</v>
      </c>
      <c r="K155" s="26">
        <v>3500</v>
      </c>
      <c r="L155" s="31">
        <f>Tabla2_2[[#This Row],[Manos del proveedor]]/Tabla2_2[[#This Row],[Consumo de Despacho]]</f>
        <v>7</v>
      </c>
      <c r="M155" s="26">
        <v>1945</v>
      </c>
      <c r="N155" s="31">
        <f>Tabla2_2[[#This Row],[Existencia]]/Tabla2_2[[#This Row],[Consumo de Despacho]]</f>
        <v>3.89</v>
      </c>
      <c r="O155" s="32">
        <v>500</v>
      </c>
      <c r="P155" s="58">
        <f>Tabla2_2[[#This Row],[Primer Pedido calculado]]-Tabla2_2[[#This Row],[Primera Entrega (30 días calendario Síntesis Química; 45 días calendario Bio/Biot; 45 días calendario Sustancias Controladas]]</f>
        <v>500</v>
      </c>
      <c r="Q155" s="58">
        <f t="shared" si="11"/>
        <v>2855</v>
      </c>
      <c r="R155" s="58">
        <f>Tabla2_2[[#This Row],[Primer Pedido calculado]]-Tabla2_2[[#This Row],[Consumo de Despacho]]</f>
        <v>0</v>
      </c>
      <c r="S155" s="59">
        <f t="shared" si="12"/>
        <v>0</v>
      </c>
      <c r="T155" s="58">
        <f t="shared" si="14"/>
        <v>8500</v>
      </c>
      <c r="U155" s="59">
        <f t="shared" si="13"/>
        <v>48535</v>
      </c>
      <c r="V15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55" s="59">
        <f>SUM(Tabla2_2[[#This Row],[Alcance (en meses)]]+Tabla2_2[[#This Row],[Alcance (en meses)2]]+Tabla2_2[[#This Row],[Alcance (en meses)3]]+Tabla2_2[[#This Row],[Alcance del Pedido 1]])</f>
        <v>21.25</v>
      </c>
      <c r="X155" s="59">
        <f>Tabla2_2[[#This Row],[Entrega Subsiguiente 2025 (30 días calendario a partir de la solicitud de pedido al proveedor)]]/Tabla2_2[[#This Row],[Consumo de Despacho]]</f>
        <v>17</v>
      </c>
      <c r="Y155" s="59">
        <f>Tabla2_2[[#This Row],[CANTIDAD
TOTAL A COTIZAR]]/Tabla2_2[[#This Row],[Consumo de Despacho]]</f>
        <v>18</v>
      </c>
      <c r="Z155" s="60" t="s">
        <v>28</v>
      </c>
      <c r="AA155" s="60" t="s">
        <v>25</v>
      </c>
      <c r="AB155" s="63" t="s">
        <v>41</v>
      </c>
      <c r="AC155" s="64" t="s">
        <v>289</v>
      </c>
      <c r="AD155" s="63"/>
      <c r="AE155" s="63"/>
      <c r="AF155" s="63"/>
      <c r="AG155" s="63"/>
      <c r="AH155" s="63"/>
    </row>
    <row r="156" spans="1:34" ht="26">
      <c r="A156" s="20">
        <v>148</v>
      </c>
      <c r="B156" s="21">
        <v>101022301</v>
      </c>
      <c r="C156" s="22">
        <v>10564</v>
      </c>
      <c r="D156" s="23" t="s">
        <v>192</v>
      </c>
      <c r="E156" s="24">
        <v>1100000</v>
      </c>
      <c r="F156" s="25">
        <v>0.15</v>
      </c>
      <c r="G156" s="25">
        <f t="shared" si="15"/>
        <v>165000</v>
      </c>
      <c r="H156" s="26">
        <v>61200</v>
      </c>
      <c r="I156" s="26">
        <v>770920</v>
      </c>
      <c r="J156" s="31">
        <f>Tabla2_2[[#This Row],[Saldos pendientes del contrato]]/Tabla2_2[[#This Row],[Consumo de Despacho]]</f>
        <v>12.596732026143791</v>
      </c>
      <c r="K156" s="26">
        <v>0</v>
      </c>
      <c r="L156" s="31">
        <f>Tabla2_2[[#This Row],[Manos del proveedor]]/Tabla2_2[[#This Row],[Consumo de Despacho]]</f>
        <v>0</v>
      </c>
      <c r="M156" s="26">
        <v>214500</v>
      </c>
      <c r="N156" s="31">
        <f>Tabla2_2[[#This Row],[Existencia]]/Tabla2_2[[#This Row],[Consumo de Despacho]]</f>
        <v>3.5049019607843137</v>
      </c>
      <c r="O156" s="32">
        <v>30000</v>
      </c>
      <c r="P156" s="58">
        <f>Tabla2_2[[#This Row],[Primer Pedido calculado]]-Tabla2_2[[#This Row],[Primera Entrega (30 días calendario Síntesis Química; 45 días calendario Bio/Biot; 45 días calendario Sustancias Controladas]]</f>
        <v>0</v>
      </c>
      <c r="Q156" s="58">
        <f t="shared" si="11"/>
        <v>0</v>
      </c>
      <c r="R156" s="58">
        <v>30000</v>
      </c>
      <c r="S156" s="59">
        <f t="shared" si="12"/>
        <v>4500</v>
      </c>
      <c r="T156" s="58">
        <f t="shared" si="14"/>
        <v>1070000</v>
      </c>
      <c r="U156" s="59">
        <f t="shared" si="13"/>
        <v>160500</v>
      </c>
      <c r="V15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0.49019607843137253</v>
      </c>
      <c r="W156" s="59">
        <f>SUM(Tabla2_2[[#This Row],[Alcance (en meses)]]+Tabla2_2[[#This Row],[Alcance (en meses)2]]+Tabla2_2[[#This Row],[Alcance (en meses)3]]+Tabla2_2[[#This Row],[Alcance del Pedido 1]])</f>
        <v>16.591830065359474</v>
      </c>
      <c r="X156" s="59">
        <f>Tabla2_2[[#This Row],[Entrega Subsiguiente 2025 (30 días calendario a partir de la solicitud de pedido al proveedor)]]/Tabla2_2[[#This Row],[Consumo de Despacho]]</f>
        <v>17.483660130718953</v>
      </c>
      <c r="Y156" s="59">
        <f>Tabla2_2[[#This Row],[CANTIDAD
TOTAL A COTIZAR]]/Tabla2_2[[#This Row],[Consumo de Despacho]]</f>
        <v>17.973856209150327</v>
      </c>
      <c r="Z156" s="60" t="s">
        <v>24</v>
      </c>
      <c r="AA156" s="60" t="s">
        <v>25</v>
      </c>
      <c r="AB156" s="63" t="s">
        <v>41</v>
      </c>
      <c r="AC156" s="64" t="s">
        <v>289</v>
      </c>
      <c r="AD156" s="63"/>
      <c r="AE156" s="63"/>
      <c r="AF156" s="63"/>
      <c r="AG156" s="63"/>
      <c r="AH156" s="63"/>
    </row>
    <row r="157" spans="1:34" ht="39">
      <c r="A157" s="20">
        <v>149</v>
      </c>
      <c r="B157" s="21">
        <v>102101701</v>
      </c>
      <c r="C157" s="22">
        <v>102693</v>
      </c>
      <c r="D157" s="23" t="s">
        <v>193</v>
      </c>
      <c r="E157" s="24">
        <v>10000</v>
      </c>
      <c r="F157" s="25">
        <v>77.5</v>
      </c>
      <c r="G157" s="25">
        <f t="shared" si="15"/>
        <v>775000</v>
      </c>
      <c r="H157" s="26">
        <v>583</v>
      </c>
      <c r="I157" s="26">
        <v>0</v>
      </c>
      <c r="J157" s="31">
        <f>Tabla2_2[[#This Row],[Saldos pendientes del contrato]]/Tabla2_2[[#This Row],[Consumo de Despacho]]</f>
        <v>0</v>
      </c>
      <c r="K157" s="26">
        <v>1800</v>
      </c>
      <c r="L157" s="31">
        <f>Tabla2_2[[#This Row],[Manos del proveedor]]/Tabla2_2[[#This Row],[Consumo de Despacho]]</f>
        <v>3.0874785591766725</v>
      </c>
      <c r="M157" s="26">
        <v>0</v>
      </c>
      <c r="N157" s="31">
        <f>Tabla2_2[[#This Row],[Existencia]]/Tabla2_2[[#This Row],[Consumo de Despacho]]</f>
        <v>0</v>
      </c>
      <c r="O157" s="32">
        <v>1749</v>
      </c>
      <c r="P157" s="58">
        <f>Tabla2_2[[#This Row],[Primer Pedido calculado]]-Tabla2_2[[#This Row],[Primera Entrega (30 días calendario Síntesis Química; 45 días calendario Bio/Biot; 45 días calendario Sustancias Controladas]]</f>
        <v>583</v>
      </c>
      <c r="Q157" s="59">
        <f t="shared" si="11"/>
        <v>45182.5</v>
      </c>
      <c r="R157" s="58">
        <f>Tabla2_2[[#This Row],[Primer Pedido calculado]]-Tabla2_2[[#This Row],[Consumo de Despacho]]</f>
        <v>1166</v>
      </c>
      <c r="S157" s="59">
        <f t="shared" si="12"/>
        <v>90365</v>
      </c>
      <c r="T157" s="58">
        <f t="shared" si="14"/>
        <v>8251</v>
      </c>
      <c r="U157" s="59">
        <f t="shared" si="13"/>
        <v>639452.5</v>
      </c>
      <c r="V15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57" s="59">
        <f>SUM(Tabla2_2[[#This Row],[Alcance (en meses)]]+Tabla2_2[[#This Row],[Alcance (en meses)2]]+Tabla2_2[[#This Row],[Alcance (en meses)3]]+Tabla2_2[[#This Row],[Alcance del Pedido 1]])</f>
        <v>6.087478559176672</v>
      </c>
      <c r="X157" s="59">
        <f>Tabla2_2[[#This Row],[Entrega Subsiguiente 2025 (30 días calendario a partir de la solicitud de pedido al proveedor)]]/Tabla2_2[[#This Row],[Consumo de Despacho]]</f>
        <v>14.152658662092625</v>
      </c>
      <c r="Y157" s="59">
        <f>Tabla2_2[[#This Row],[CANTIDAD
TOTAL A COTIZAR]]/Tabla2_2[[#This Row],[Consumo de Despacho]]</f>
        <v>17.152658662092623</v>
      </c>
      <c r="Z157" s="60" t="s">
        <v>34</v>
      </c>
      <c r="AA157" s="60" t="s">
        <v>40</v>
      </c>
      <c r="AB157" s="63" t="s">
        <v>35</v>
      </c>
      <c r="AC157" s="64" t="s">
        <v>286</v>
      </c>
      <c r="AD157" s="63"/>
      <c r="AE157" s="63"/>
      <c r="AF157" s="63"/>
      <c r="AG157" s="63"/>
      <c r="AH157" s="63"/>
    </row>
    <row r="158" spans="1:34" ht="26">
      <c r="A158" s="20">
        <v>150</v>
      </c>
      <c r="B158" s="21">
        <v>105001801</v>
      </c>
      <c r="C158" s="22">
        <v>10354</v>
      </c>
      <c r="D158" s="23" t="s">
        <v>194</v>
      </c>
      <c r="E158" s="24">
        <v>700308</v>
      </c>
      <c r="F158" s="25">
        <v>0.28000000000000003</v>
      </c>
      <c r="G158" s="25">
        <f t="shared" si="15"/>
        <v>196086.24000000002</v>
      </c>
      <c r="H158" s="26">
        <v>38906</v>
      </c>
      <c r="I158" s="26">
        <v>163920</v>
      </c>
      <c r="J158" s="31">
        <f>Tabla2_2[[#This Row],[Saldos pendientes del contrato]]/Tabla2_2[[#This Row],[Consumo de Despacho]]</f>
        <v>4.2132318922531233</v>
      </c>
      <c r="K158" s="26">
        <v>163920</v>
      </c>
      <c r="L158" s="31">
        <f>Tabla2_2[[#This Row],[Manos del proveedor]]/Tabla2_2[[#This Row],[Consumo de Despacho]]</f>
        <v>4.2132318922531233</v>
      </c>
      <c r="M158" s="26">
        <v>37750</v>
      </c>
      <c r="N158" s="31">
        <f>Tabla2_2[[#This Row],[Existencia]]/Tabla2_2[[#This Row],[Consumo de Despacho]]</f>
        <v>0.97028735927620413</v>
      </c>
      <c r="O158" s="32">
        <v>38906</v>
      </c>
      <c r="P158" s="58">
        <f>Tabla2_2[[#This Row],[Primer Pedido calculado]]-Tabla2_2[[#This Row],[Primera Entrega (30 días calendario Síntesis Química; 45 días calendario Bio/Biot; 45 días calendario Sustancias Controladas]]</f>
        <v>38906</v>
      </c>
      <c r="Q158" s="58">
        <f t="shared" si="11"/>
        <v>10893.68</v>
      </c>
      <c r="R158" s="58">
        <f>Tabla2_2[[#This Row],[Primer Pedido calculado]]-Tabla2_2[[#This Row],[Consumo de Despacho]]</f>
        <v>0</v>
      </c>
      <c r="S158" s="59">
        <f t="shared" si="12"/>
        <v>0</v>
      </c>
      <c r="T158" s="58">
        <f t="shared" si="14"/>
        <v>661402</v>
      </c>
      <c r="U158" s="59">
        <f t="shared" si="13"/>
        <v>185192.56000000003</v>
      </c>
      <c r="V15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58" s="59">
        <f>SUM(Tabla2_2[[#This Row],[Alcance (en meses)]]+Tabla2_2[[#This Row],[Alcance (en meses)2]]+Tabla2_2[[#This Row],[Alcance (en meses)3]]+Tabla2_2[[#This Row],[Alcance del Pedido 1]])</f>
        <v>10.396751143782451</v>
      </c>
      <c r="X158" s="59">
        <f>Tabla2_2[[#This Row],[Entrega Subsiguiente 2025 (30 días calendario a partir de la solicitud de pedido al proveedor)]]/Tabla2_2[[#This Row],[Consumo de Despacho]]</f>
        <v>17</v>
      </c>
      <c r="Y158" s="59">
        <f>Tabla2_2[[#This Row],[CANTIDAD
TOTAL A COTIZAR]]/Tabla2_2[[#This Row],[Consumo de Despacho]]</f>
        <v>18</v>
      </c>
      <c r="Z158" s="60" t="s">
        <v>37</v>
      </c>
      <c r="AA158" s="60" t="s">
        <v>25</v>
      </c>
      <c r="AB158" s="63" t="s">
        <v>29</v>
      </c>
      <c r="AC158" s="64" t="s">
        <v>289</v>
      </c>
      <c r="AD158" s="63"/>
      <c r="AE158" s="63"/>
      <c r="AF158" s="63"/>
      <c r="AG158" s="63"/>
      <c r="AH158" s="63"/>
    </row>
    <row r="159" spans="1:34" ht="14.5">
      <c r="A159" s="20">
        <v>151</v>
      </c>
      <c r="B159" s="21">
        <v>102069001</v>
      </c>
      <c r="C159" s="22">
        <v>10795</v>
      </c>
      <c r="D159" s="23" t="s">
        <v>195</v>
      </c>
      <c r="E159" s="24">
        <v>395046</v>
      </c>
      <c r="F159" s="25">
        <v>0.34</v>
      </c>
      <c r="G159" s="25">
        <f t="shared" si="15"/>
        <v>134315.64000000001</v>
      </c>
      <c r="H159" s="26">
        <v>21947</v>
      </c>
      <c r="I159" s="26">
        <v>0</v>
      </c>
      <c r="J159" s="31">
        <f>Tabla2_2[[#This Row],[Saldos pendientes del contrato]]/Tabla2_2[[#This Row],[Consumo de Despacho]]</f>
        <v>0</v>
      </c>
      <c r="K159" s="26">
        <v>76520</v>
      </c>
      <c r="L159" s="31">
        <f>Tabla2_2[[#This Row],[Manos del proveedor]]/Tabla2_2[[#This Row],[Consumo de Despacho]]</f>
        <v>3.4865813095183853</v>
      </c>
      <c r="M159" s="26">
        <v>94955</v>
      </c>
      <c r="N159" s="31">
        <f>Tabla2_2[[#This Row],[Existencia]]/Tabla2_2[[#This Row],[Consumo de Despacho]]</f>
        <v>4.3265594386476511</v>
      </c>
      <c r="O159" s="32">
        <v>65841</v>
      </c>
      <c r="P159" s="58">
        <f>Tabla2_2[[#This Row],[Primer Pedido calculado]]-Tabla2_2[[#This Row],[Primera Entrega (30 días calendario Síntesis Química; 45 días calendario Bio/Biot; 45 días calendario Sustancias Controladas]]</f>
        <v>21947</v>
      </c>
      <c r="Q159" s="58">
        <f t="shared" si="11"/>
        <v>7461.9800000000005</v>
      </c>
      <c r="R159" s="58">
        <f>Tabla2_2[[#This Row],[Primer Pedido calculado]]-Tabla2_2[[#This Row],[Consumo de Despacho]]</f>
        <v>43894</v>
      </c>
      <c r="S159" s="59">
        <f t="shared" si="12"/>
        <v>14923.960000000001</v>
      </c>
      <c r="T159" s="58">
        <f t="shared" si="14"/>
        <v>329205</v>
      </c>
      <c r="U159" s="59">
        <f t="shared" si="13"/>
        <v>111929.70000000001</v>
      </c>
      <c r="V15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59" s="59">
        <f>SUM(Tabla2_2[[#This Row],[Alcance (en meses)]]+Tabla2_2[[#This Row],[Alcance (en meses)2]]+Tabla2_2[[#This Row],[Alcance (en meses)3]]+Tabla2_2[[#This Row],[Alcance del Pedido 1]])</f>
        <v>10.813140748166036</v>
      </c>
      <c r="X159" s="59">
        <f>Tabla2_2[[#This Row],[Entrega Subsiguiente 2025 (30 días calendario a partir de la solicitud de pedido al proveedor)]]/Tabla2_2[[#This Row],[Consumo de Despacho]]</f>
        <v>15</v>
      </c>
      <c r="Y159" s="59">
        <f>Tabla2_2[[#This Row],[CANTIDAD
TOTAL A COTIZAR]]/Tabla2_2[[#This Row],[Consumo de Despacho]]</f>
        <v>18</v>
      </c>
      <c r="Z159" s="60" t="s">
        <v>28</v>
      </c>
      <c r="AA159" s="60" t="s">
        <v>25</v>
      </c>
      <c r="AB159" s="63" t="s">
        <v>32</v>
      </c>
      <c r="AC159" s="64" t="s">
        <v>289</v>
      </c>
      <c r="AD159" s="63"/>
      <c r="AE159" s="63"/>
      <c r="AF159" s="63"/>
      <c r="AG159" s="63"/>
      <c r="AH159" s="63"/>
    </row>
    <row r="160" spans="1:34" ht="26">
      <c r="A160" s="20">
        <v>152</v>
      </c>
      <c r="B160" s="21">
        <v>103037001</v>
      </c>
      <c r="C160" s="27">
        <v>11030</v>
      </c>
      <c r="D160" s="23" t="s">
        <v>323</v>
      </c>
      <c r="E160" s="24">
        <v>78822</v>
      </c>
      <c r="F160" s="25">
        <v>1.38</v>
      </c>
      <c r="G160" s="25">
        <f t="shared" si="15"/>
        <v>108774.35999999999</v>
      </c>
      <c r="H160" s="26">
        <v>4379</v>
      </c>
      <c r="I160" s="26">
        <v>20328</v>
      </c>
      <c r="J160" s="31">
        <f>Tabla2_2[[#This Row],[Saldos pendientes del contrato]]/Tabla2_2[[#This Row],[Consumo de Despacho]]</f>
        <v>4.6421557433203926</v>
      </c>
      <c r="K160" s="26">
        <v>0</v>
      </c>
      <c r="L160" s="31">
        <f>Tabla2_2[[#This Row],[Manos del proveedor]]/Tabla2_2[[#This Row],[Consumo de Despacho]]</f>
        <v>0</v>
      </c>
      <c r="M160" s="26">
        <v>13085</v>
      </c>
      <c r="N160" s="31">
        <f>Tabla2_2[[#This Row],[Existencia]]/Tabla2_2[[#This Row],[Consumo de Despacho]]</f>
        <v>2.9881251427266498</v>
      </c>
      <c r="O160" s="32">
        <v>13137</v>
      </c>
      <c r="P160" s="58">
        <f>Tabla2_2[[#This Row],[Primer Pedido calculado]]-Tabla2_2[[#This Row],[Primera Entrega (30 días calendario Síntesis Química; 45 días calendario Bio/Biot; 45 días calendario Sustancias Controladas]]</f>
        <v>4379</v>
      </c>
      <c r="Q160" s="58">
        <f t="shared" si="11"/>
        <v>6043.0199999999995</v>
      </c>
      <c r="R160" s="58">
        <f>Tabla2_2[[#This Row],[Primer Pedido calculado]]-Tabla2_2[[#This Row],[Consumo de Despacho]]</f>
        <v>8758</v>
      </c>
      <c r="S160" s="59">
        <f t="shared" si="12"/>
        <v>12086.039999999999</v>
      </c>
      <c r="T160" s="58">
        <f t="shared" si="14"/>
        <v>65685</v>
      </c>
      <c r="U160" s="59">
        <f t="shared" si="13"/>
        <v>90645.299999999988</v>
      </c>
      <c r="V16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60" s="59">
        <f>SUM(Tabla2_2[[#This Row],[Alcance (en meses)]]+Tabla2_2[[#This Row],[Alcance (en meses)2]]+Tabla2_2[[#This Row],[Alcance (en meses)3]]+Tabla2_2[[#This Row],[Alcance del Pedido 1]])</f>
        <v>10.630280886047043</v>
      </c>
      <c r="X160" s="59">
        <f>Tabla2_2[[#This Row],[Entrega Subsiguiente 2025 (30 días calendario a partir de la solicitud de pedido al proveedor)]]/Tabla2_2[[#This Row],[Consumo de Despacho]]</f>
        <v>15</v>
      </c>
      <c r="Y160" s="59">
        <f>Tabla2_2[[#This Row],[CANTIDAD
TOTAL A COTIZAR]]/Tabla2_2[[#This Row],[Consumo de Despacho]]</f>
        <v>18</v>
      </c>
      <c r="Z160" s="60" t="s">
        <v>49</v>
      </c>
      <c r="AA160" s="60" t="s">
        <v>25</v>
      </c>
      <c r="AB160" s="63" t="s">
        <v>26</v>
      </c>
      <c r="AC160" s="64" t="s">
        <v>289</v>
      </c>
      <c r="AD160" s="63"/>
      <c r="AE160" s="63"/>
      <c r="AF160" s="63"/>
      <c r="AG160" s="63"/>
      <c r="AH160" s="63"/>
    </row>
    <row r="161" spans="1:34" ht="26">
      <c r="A161" s="20">
        <v>153</v>
      </c>
      <c r="B161" s="21">
        <v>101087401</v>
      </c>
      <c r="C161" s="22">
        <v>10423</v>
      </c>
      <c r="D161" s="23" t="s">
        <v>197</v>
      </c>
      <c r="E161" s="24">
        <v>3138894</v>
      </c>
      <c r="F161" s="25">
        <v>0.95</v>
      </c>
      <c r="G161" s="25">
        <f t="shared" si="15"/>
        <v>2981949.3</v>
      </c>
      <c r="H161" s="26">
        <v>174383</v>
      </c>
      <c r="I161" s="26">
        <v>1862300</v>
      </c>
      <c r="J161" s="31">
        <f>Tabla2_2[[#This Row],[Saldos pendientes del contrato]]/Tabla2_2[[#This Row],[Consumo de Despacho]]</f>
        <v>10.679366681385227</v>
      </c>
      <c r="K161" s="26">
        <v>0</v>
      </c>
      <c r="L161" s="31">
        <f>Tabla2_2[[#This Row],[Manos del proveedor]]/Tabla2_2[[#This Row],[Consumo de Despacho]]</f>
        <v>0</v>
      </c>
      <c r="M161" s="26">
        <v>859300</v>
      </c>
      <c r="N161" s="31">
        <f>Tabla2_2[[#This Row],[Existencia]]/Tabla2_2[[#This Row],[Consumo de Despacho]]</f>
        <v>4.9276592328380637</v>
      </c>
      <c r="O161" s="32">
        <v>174383</v>
      </c>
      <c r="P161" s="58">
        <f>Tabla2_2[[#This Row],[Primer Pedido calculado]]-Tabla2_2[[#This Row],[Primera Entrega (30 días calendario Síntesis Química; 45 días calendario Bio/Biot; 45 días calendario Sustancias Controladas]]</f>
        <v>0</v>
      </c>
      <c r="Q161" s="58">
        <f t="shared" si="11"/>
        <v>0</v>
      </c>
      <c r="R161" s="58">
        <v>174383</v>
      </c>
      <c r="S161" s="59">
        <f t="shared" si="12"/>
        <v>165663.85</v>
      </c>
      <c r="T161" s="58">
        <f t="shared" si="14"/>
        <v>2964511</v>
      </c>
      <c r="U161" s="59">
        <f t="shared" si="13"/>
        <v>2816285.4499999997</v>
      </c>
      <c r="V16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61" s="59">
        <f>SUM(Tabla2_2[[#This Row],[Alcance (en meses)]]+Tabla2_2[[#This Row],[Alcance (en meses)2]]+Tabla2_2[[#This Row],[Alcance (en meses)3]]+Tabla2_2[[#This Row],[Alcance del Pedido 1]])</f>
        <v>16.607025914223293</v>
      </c>
      <c r="X161" s="59">
        <f>Tabla2_2[[#This Row],[Entrega Subsiguiente 2025 (30 días calendario a partir de la solicitud de pedido al proveedor)]]/Tabla2_2[[#This Row],[Consumo de Despacho]]</f>
        <v>17</v>
      </c>
      <c r="Y161" s="59">
        <f>Tabla2_2[[#This Row],[CANTIDAD
TOTAL A COTIZAR]]/Tabla2_2[[#This Row],[Consumo de Despacho]]</f>
        <v>18</v>
      </c>
      <c r="Z161" s="60" t="s">
        <v>67</v>
      </c>
      <c r="AA161" s="60" t="s">
        <v>81</v>
      </c>
      <c r="AB161" s="63" t="s">
        <v>32</v>
      </c>
      <c r="AC161" s="64" t="s">
        <v>287</v>
      </c>
      <c r="AD161" s="63"/>
      <c r="AE161" s="63"/>
      <c r="AF161" s="63"/>
      <c r="AG161" s="63"/>
      <c r="AH161" s="63"/>
    </row>
    <row r="162" spans="1:34" ht="15">
      <c r="A162" s="20">
        <v>154</v>
      </c>
      <c r="B162" s="21">
        <v>102073701</v>
      </c>
      <c r="C162" s="22">
        <v>10124</v>
      </c>
      <c r="D162" s="23" t="s">
        <v>198</v>
      </c>
      <c r="E162" s="24">
        <v>241560</v>
      </c>
      <c r="F162" s="25">
        <v>0.63</v>
      </c>
      <c r="G162" s="25">
        <f t="shared" si="15"/>
        <v>152182.79999999999</v>
      </c>
      <c r="H162" s="26">
        <v>20788</v>
      </c>
      <c r="I162" s="26">
        <v>74900</v>
      </c>
      <c r="J162" s="31">
        <f>Tabla2_2[[#This Row],[Saldos pendientes del contrato]]/Tabla2_2[[#This Row],[Consumo de Despacho]]</f>
        <v>3.6030402155089476</v>
      </c>
      <c r="K162" s="26">
        <v>0</v>
      </c>
      <c r="L162" s="31">
        <f>Tabla2_2[[#This Row],[Manos del proveedor]]/Tabla2_2[[#This Row],[Consumo de Despacho]]</f>
        <v>0</v>
      </c>
      <c r="M162" s="26">
        <v>176785</v>
      </c>
      <c r="N162" s="31">
        <f>Tabla2_2[[#This Row],[Existencia]]/Tabla2_2[[#This Row],[Consumo de Despacho]]</f>
        <v>8.5041851067923808</v>
      </c>
      <c r="O162" s="32">
        <v>20700</v>
      </c>
      <c r="P162" s="58">
        <f>Tabla2_2[[#This Row],[Primer Pedido calculado]]-Tabla2_2[[#This Row],[Primera Entrega (30 días calendario Síntesis Química; 45 días calendario Bio/Biot; 45 días calendario Sustancias Controladas]]</f>
        <v>0</v>
      </c>
      <c r="Q162" s="58">
        <f t="shared" si="11"/>
        <v>0</v>
      </c>
      <c r="R162" s="58">
        <v>20700</v>
      </c>
      <c r="S162" s="59">
        <f t="shared" si="12"/>
        <v>13041</v>
      </c>
      <c r="T162" s="58">
        <f t="shared" si="14"/>
        <v>220860</v>
      </c>
      <c r="U162" s="59">
        <f t="shared" si="13"/>
        <v>139141.79999999999</v>
      </c>
      <c r="V16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0.9957667885318453</v>
      </c>
      <c r="W162" s="59">
        <f>SUM(Tabla2_2[[#This Row],[Alcance (en meses)]]+Tabla2_2[[#This Row],[Alcance (en meses)2]]+Tabla2_2[[#This Row],[Alcance (en meses)3]]+Tabla2_2[[#This Row],[Alcance del Pedido 1]])</f>
        <v>13.102992110833174</v>
      </c>
      <c r="X162" s="59">
        <f>Tabla2_2[[#This Row],[Entrega Subsiguiente 2025 (30 días calendario a partir de la solicitud de pedido al proveedor)]]/Tabla2_2[[#This Row],[Consumo de Despacho]]</f>
        <v>10.62439869155282</v>
      </c>
      <c r="Y162" s="59">
        <f>Tabla2_2[[#This Row],[CANTIDAD
TOTAL A COTIZAR]]/Tabla2_2[[#This Row],[Consumo de Despacho]]</f>
        <v>11.620165480084664</v>
      </c>
      <c r="Z162" s="60" t="s">
        <v>28</v>
      </c>
      <c r="AA162" s="60" t="s">
        <v>25</v>
      </c>
      <c r="AB162" s="63" t="s">
        <v>44</v>
      </c>
      <c r="AC162" s="64" t="s">
        <v>289</v>
      </c>
      <c r="AD162" s="63"/>
      <c r="AE162" s="63"/>
      <c r="AF162" s="63"/>
      <c r="AG162" s="63"/>
      <c r="AH162" s="63"/>
    </row>
    <row r="163" spans="1:34" ht="14.5">
      <c r="A163" s="20">
        <v>155</v>
      </c>
      <c r="B163" s="21">
        <v>102092801</v>
      </c>
      <c r="C163" s="22">
        <v>11206</v>
      </c>
      <c r="D163" s="23" t="s">
        <v>199</v>
      </c>
      <c r="E163" s="24">
        <v>18108</v>
      </c>
      <c r="F163" s="25">
        <v>12.78</v>
      </c>
      <c r="G163" s="25">
        <f t="shared" si="15"/>
        <v>231420.24</v>
      </c>
      <c r="H163" s="26">
        <v>1006</v>
      </c>
      <c r="I163" s="26">
        <v>18496</v>
      </c>
      <c r="J163" s="31">
        <f>Tabla2_2[[#This Row],[Saldos pendientes del contrato]]/Tabla2_2[[#This Row],[Consumo de Despacho]]</f>
        <v>18.385685884691849</v>
      </c>
      <c r="K163" s="26">
        <v>0</v>
      </c>
      <c r="L163" s="31">
        <f>Tabla2_2[[#This Row],[Manos del proveedor]]/Tabla2_2[[#This Row],[Consumo de Despacho]]</f>
        <v>0</v>
      </c>
      <c r="M163" s="26">
        <v>2835</v>
      </c>
      <c r="N163" s="31">
        <f>Tabla2_2[[#This Row],[Existencia]]/Tabla2_2[[#This Row],[Consumo de Despacho]]</f>
        <v>2.8180914512922466</v>
      </c>
      <c r="O163" s="54">
        <v>1000</v>
      </c>
      <c r="P163" s="58">
        <f>Tabla2_2[[#This Row],[Primer Pedido calculado]]-Tabla2_2[[#This Row],[Primera Entrega (30 días calendario Síntesis Química; 45 días calendario Bio/Biot; 45 días calendario Sustancias Controladas]]</f>
        <v>0</v>
      </c>
      <c r="Q163" s="58">
        <f t="shared" si="11"/>
        <v>0</v>
      </c>
      <c r="R163" s="58">
        <v>1000</v>
      </c>
      <c r="S163" s="59">
        <f t="shared" si="12"/>
        <v>12780</v>
      </c>
      <c r="T163" s="58">
        <f t="shared" si="14"/>
        <v>17108</v>
      </c>
      <c r="U163" s="59">
        <f t="shared" si="13"/>
        <v>218640.24</v>
      </c>
      <c r="V16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0.99403578528827041</v>
      </c>
      <c r="W163" s="59">
        <f>SUM(Tabla2_2[[#This Row],[Alcance (en meses)]]+Tabla2_2[[#This Row],[Alcance (en meses)2]]+Tabla2_2[[#This Row],[Alcance (en meses)3]]+Tabla2_2[[#This Row],[Alcance del Pedido 1]])</f>
        <v>22.197813121272368</v>
      </c>
      <c r="X163" s="59">
        <f>Tabla2_2[[#This Row],[Entrega Subsiguiente 2025 (30 días calendario a partir de la solicitud de pedido al proveedor)]]/Tabla2_2[[#This Row],[Consumo de Despacho]]</f>
        <v>17.005964214711728</v>
      </c>
      <c r="Y163" s="59">
        <f>Tabla2_2[[#This Row],[CANTIDAD
TOTAL A COTIZAR]]/Tabla2_2[[#This Row],[Consumo de Despacho]]</f>
        <v>18</v>
      </c>
      <c r="Z163" s="60" t="s">
        <v>37</v>
      </c>
      <c r="AA163" s="60" t="s">
        <v>25</v>
      </c>
      <c r="AB163" s="63" t="s">
        <v>26</v>
      </c>
      <c r="AC163" s="64" t="s">
        <v>289</v>
      </c>
      <c r="AD163" s="63"/>
      <c r="AE163" s="63"/>
      <c r="AF163" s="63"/>
      <c r="AG163" s="63"/>
      <c r="AH163" s="63"/>
    </row>
    <row r="164" spans="1:34" ht="14.5">
      <c r="A164" s="20">
        <v>156</v>
      </c>
      <c r="B164" s="21">
        <v>101093601</v>
      </c>
      <c r="C164" s="22">
        <v>11169</v>
      </c>
      <c r="D164" s="23" t="s">
        <v>200</v>
      </c>
      <c r="E164" s="24">
        <v>458676</v>
      </c>
      <c r="F164" s="25">
        <v>0.35</v>
      </c>
      <c r="G164" s="25">
        <f t="shared" si="15"/>
        <v>160536.59999999998</v>
      </c>
      <c r="H164" s="26">
        <v>25482</v>
      </c>
      <c r="I164" s="26">
        <v>0</v>
      </c>
      <c r="J164" s="31">
        <f>Tabla2_2[[#This Row],[Saldos pendientes del contrato]]/Tabla2_2[[#This Row],[Consumo de Despacho]]</f>
        <v>0</v>
      </c>
      <c r="K164" s="26">
        <v>0</v>
      </c>
      <c r="L164" s="31">
        <f>Tabla2_2[[#This Row],[Manos del proveedor]]/Tabla2_2[[#This Row],[Consumo de Despacho]]</f>
        <v>0</v>
      </c>
      <c r="M164" s="26">
        <v>44900</v>
      </c>
      <c r="N164" s="31">
        <f>Tabla2_2[[#This Row],[Existencia]]/Tabla2_2[[#This Row],[Consumo de Despacho]]</f>
        <v>1.7620280982654424</v>
      </c>
      <c r="O164" s="32">
        <v>50964</v>
      </c>
      <c r="P164" s="58">
        <f>Tabla2_2[[#This Row],[Primer Pedido calculado]]-Tabla2_2[[#This Row],[Primera Entrega (30 días calendario Síntesis Química; 45 días calendario Bio/Biot; 45 días calendario Sustancias Controladas]]</f>
        <v>25482</v>
      </c>
      <c r="Q164" s="58">
        <f t="shared" si="11"/>
        <v>8918.6999999999989</v>
      </c>
      <c r="R164" s="58">
        <f>Tabla2_2[[#This Row],[Primer Pedido calculado]]-Tabla2_2[[#This Row],[Consumo de Despacho]]</f>
        <v>25482</v>
      </c>
      <c r="S164" s="59">
        <f t="shared" si="12"/>
        <v>8918.6999999999989</v>
      </c>
      <c r="T164" s="58">
        <f t="shared" si="14"/>
        <v>407712</v>
      </c>
      <c r="U164" s="59">
        <f t="shared" si="13"/>
        <v>142699.19999999998</v>
      </c>
      <c r="V16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164" s="59">
        <f>SUM(Tabla2_2[[#This Row],[Alcance (en meses)]]+Tabla2_2[[#This Row],[Alcance (en meses)2]]+Tabla2_2[[#This Row],[Alcance (en meses)3]]+Tabla2_2[[#This Row],[Alcance del Pedido 1]])</f>
        <v>3.7620280982654424</v>
      </c>
      <c r="X164" s="59">
        <f>Tabla2_2[[#This Row],[Entrega Subsiguiente 2025 (30 días calendario a partir de la solicitud de pedido al proveedor)]]/Tabla2_2[[#This Row],[Consumo de Despacho]]</f>
        <v>16</v>
      </c>
      <c r="Y164" s="59">
        <f>Tabla2_2[[#This Row],[CANTIDAD
TOTAL A COTIZAR]]/Tabla2_2[[#This Row],[Consumo de Despacho]]</f>
        <v>18</v>
      </c>
      <c r="Z164" s="60" t="s">
        <v>28</v>
      </c>
      <c r="AA164" s="60" t="s">
        <v>25</v>
      </c>
      <c r="AB164" s="63" t="s">
        <v>71</v>
      </c>
      <c r="AC164" s="64" t="s">
        <v>288</v>
      </c>
      <c r="AD164" s="63"/>
      <c r="AE164" s="63"/>
      <c r="AF164" s="63"/>
      <c r="AG164" s="63"/>
      <c r="AH164" s="63"/>
    </row>
    <row r="165" spans="1:34" ht="26">
      <c r="A165" s="20">
        <v>157</v>
      </c>
      <c r="B165" s="21">
        <v>101085101</v>
      </c>
      <c r="C165" s="22">
        <v>10665</v>
      </c>
      <c r="D165" s="23" t="s">
        <v>201</v>
      </c>
      <c r="E165" s="24">
        <v>1585800</v>
      </c>
      <c r="F165" s="25">
        <v>0.03</v>
      </c>
      <c r="G165" s="25">
        <f t="shared" si="15"/>
        <v>47574</v>
      </c>
      <c r="H165" s="26">
        <v>88100</v>
      </c>
      <c r="I165" s="26">
        <v>278040</v>
      </c>
      <c r="J165" s="31">
        <f>Tabla2_2[[#This Row],[Saldos pendientes del contrato]]/Tabla2_2[[#This Row],[Consumo de Despacho]]</f>
        <v>3.1559591373439275</v>
      </c>
      <c r="K165" s="26">
        <v>400000</v>
      </c>
      <c r="L165" s="31">
        <f>Tabla2_2[[#This Row],[Manos del proveedor]]/Tabla2_2[[#This Row],[Consumo de Despacho]]</f>
        <v>4.5402951191827468</v>
      </c>
      <c r="M165" s="26">
        <v>308200</v>
      </c>
      <c r="N165" s="31">
        <f>Tabla2_2[[#This Row],[Existencia]]/Tabla2_2[[#This Row],[Consumo de Despacho]]</f>
        <v>3.4982973893303067</v>
      </c>
      <c r="O165" s="32">
        <v>88100</v>
      </c>
      <c r="P165" s="58">
        <f>Tabla2_2[[#This Row],[Primer Pedido calculado]]-Tabla2_2[[#This Row],[Primera Entrega (30 días calendario Síntesis Química; 45 días calendario Bio/Biot; 45 días calendario Sustancias Controladas]]</f>
        <v>0</v>
      </c>
      <c r="Q165" s="58">
        <f t="shared" si="11"/>
        <v>0</v>
      </c>
      <c r="R165" s="58">
        <v>88100</v>
      </c>
      <c r="S165" s="59">
        <f t="shared" si="12"/>
        <v>2643</v>
      </c>
      <c r="T165" s="58">
        <f t="shared" si="14"/>
        <v>1497700</v>
      </c>
      <c r="U165" s="59">
        <f t="shared" si="13"/>
        <v>44931</v>
      </c>
      <c r="V16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65" s="59">
        <f>SUM(Tabla2_2[[#This Row],[Alcance (en meses)]]+Tabla2_2[[#This Row],[Alcance (en meses)2]]+Tabla2_2[[#This Row],[Alcance (en meses)3]]+Tabla2_2[[#This Row],[Alcance del Pedido 1]])</f>
        <v>12.194551645856981</v>
      </c>
      <c r="X165" s="59">
        <f>Tabla2_2[[#This Row],[Entrega Subsiguiente 2025 (30 días calendario a partir de la solicitud de pedido al proveedor)]]/Tabla2_2[[#This Row],[Consumo de Despacho]]</f>
        <v>17</v>
      </c>
      <c r="Y165" s="59">
        <f>Tabla2_2[[#This Row],[CANTIDAD
TOTAL A COTIZAR]]/Tabla2_2[[#This Row],[Consumo de Despacho]]</f>
        <v>18</v>
      </c>
      <c r="Z165" s="60" t="s">
        <v>31</v>
      </c>
      <c r="AA165" s="60" t="s">
        <v>25</v>
      </c>
      <c r="AB165" s="63" t="s">
        <v>41</v>
      </c>
      <c r="AC165" s="64" t="s">
        <v>289</v>
      </c>
      <c r="AD165" s="63"/>
      <c r="AE165" s="63"/>
      <c r="AF165" s="63"/>
      <c r="AG165" s="63"/>
      <c r="AH165" s="63"/>
    </row>
    <row r="166" spans="1:34" ht="26">
      <c r="A166" s="20">
        <v>158</v>
      </c>
      <c r="B166" s="21">
        <v>102066801</v>
      </c>
      <c r="C166" s="22">
        <v>10165</v>
      </c>
      <c r="D166" s="23" t="s">
        <v>202</v>
      </c>
      <c r="E166" s="24">
        <v>114552</v>
      </c>
      <c r="F166" s="25">
        <v>0.38</v>
      </c>
      <c r="G166" s="25">
        <f t="shared" si="15"/>
        <v>43529.760000000002</v>
      </c>
      <c r="H166" s="26">
        <v>6364</v>
      </c>
      <c r="I166" s="26">
        <v>0</v>
      </c>
      <c r="J166" s="31">
        <f>Tabla2_2[[#This Row],[Saldos pendientes del contrato]]/Tabla2_2[[#This Row],[Consumo de Despacho]]</f>
        <v>0</v>
      </c>
      <c r="K166" s="26">
        <v>0</v>
      </c>
      <c r="L166" s="31">
        <f>Tabla2_2[[#This Row],[Manos del proveedor]]/Tabla2_2[[#This Row],[Consumo de Despacho]]</f>
        <v>0</v>
      </c>
      <c r="M166" s="26">
        <v>66232</v>
      </c>
      <c r="N166" s="31">
        <f>Tabla2_2[[#This Row],[Existencia]]/Tabla2_2[[#This Row],[Consumo de Despacho]]</f>
        <v>10.407291011942174</v>
      </c>
      <c r="O166" s="32">
        <v>6364</v>
      </c>
      <c r="P166" s="58">
        <f>Tabla2_2[[#This Row],[Primer Pedido calculado]]-Tabla2_2[[#This Row],[Primera Entrega (30 días calendario Síntesis Química; 45 días calendario Bio/Biot; 45 días calendario Sustancias Controladas]]</f>
        <v>0</v>
      </c>
      <c r="Q166" s="58">
        <f t="shared" si="11"/>
        <v>0</v>
      </c>
      <c r="R166" s="58">
        <v>6364</v>
      </c>
      <c r="S166" s="59">
        <f t="shared" si="12"/>
        <v>2418.3200000000002</v>
      </c>
      <c r="T166" s="58">
        <f t="shared" si="14"/>
        <v>108188</v>
      </c>
      <c r="U166" s="59">
        <f t="shared" si="13"/>
        <v>41111.440000000002</v>
      </c>
      <c r="V16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66" s="59">
        <f>SUM(Tabla2_2[[#This Row],[Alcance (en meses)]]+Tabla2_2[[#This Row],[Alcance (en meses)2]]+Tabla2_2[[#This Row],[Alcance (en meses)3]]+Tabla2_2[[#This Row],[Alcance del Pedido 1]])</f>
        <v>11.407291011942174</v>
      </c>
      <c r="X166" s="59">
        <f>Tabla2_2[[#This Row],[Entrega Subsiguiente 2025 (30 días calendario a partir de la solicitud de pedido al proveedor)]]/Tabla2_2[[#This Row],[Consumo de Despacho]]</f>
        <v>17</v>
      </c>
      <c r="Y166" s="59">
        <f>Tabla2_2[[#This Row],[CANTIDAD
TOTAL A COTIZAR]]/Tabla2_2[[#This Row],[Consumo de Despacho]]</f>
        <v>18</v>
      </c>
      <c r="Z166" s="60" t="s">
        <v>28</v>
      </c>
      <c r="AA166" s="60" t="s">
        <v>25</v>
      </c>
      <c r="AB166" s="63" t="s">
        <v>44</v>
      </c>
      <c r="AC166" s="64" t="s">
        <v>288</v>
      </c>
      <c r="AD166" s="63"/>
      <c r="AE166" s="63"/>
      <c r="AF166" s="63"/>
      <c r="AG166" s="63"/>
      <c r="AH166" s="63"/>
    </row>
    <row r="167" spans="1:34" ht="26">
      <c r="A167" s="20">
        <v>159</v>
      </c>
      <c r="B167" s="21">
        <v>101084001</v>
      </c>
      <c r="C167" s="22">
        <v>10554</v>
      </c>
      <c r="D167" s="23" t="s">
        <v>203</v>
      </c>
      <c r="E167" s="24">
        <v>302508</v>
      </c>
      <c r="F167" s="25">
        <v>3.84</v>
      </c>
      <c r="G167" s="25">
        <f t="shared" si="15"/>
        <v>1161630.72</v>
      </c>
      <c r="H167" s="26">
        <v>16806</v>
      </c>
      <c r="I167" s="26">
        <v>90</v>
      </c>
      <c r="J167" s="31">
        <f>Tabla2_2[[#This Row],[Saldos pendientes del contrato]]/Tabla2_2[[#This Row],[Consumo de Despacho]]</f>
        <v>5.3552302749018208E-3</v>
      </c>
      <c r="K167" s="26">
        <v>0</v>
      </c>
      <c r="L167" s="31">
        <f>Tabla2_2[[#This Row],[Manos del proveedor]]/Tabla2_2[[#This Row],[Consumo de Despacho]]</f>
        <v>0</v>
      </c>
      <c r="M167" s="26">
        <v>117700</v>
      </c>
      <c r="N167" s="31">
        <f>Tabla2_2[[#This Row],[Existencia]]/Tabla2_2[[#This Row],[Consumo de Despacho]]</f>
        <v>7.0034511483993809</v>
      </c>
      <c r="O167" s="32">
        <v>33600</v>
      </c>
      <c r="P167" s="58">
        <f>Tabla2_2[[#This Row],[Primer Pedido calculado]]-Tabla2_2[[#This Row],[Primera Entrega (30 días calendario Síntesis Química; 45 días calendario Bio/Biot; 45 días calendario Sustancias Controladas]]</f>
        <v>16806</v>
      </c>
      <c r="Q167" s="58">
        <f t="shared" si="11"/>
        <v>64535.040000000001</v>
      </c>
      <c r="R167" s="58">
        <f>Tabla2_2[[#This Row],[Primer Pedido calculado]]-Tabla2_2[[#This Row],[Consumo de Despacho]]</f>
        <v>16794</v>
      </c>
      <c r="S167" s="59">
        <f t="shared" si="12"/>
        <v>64488.959999999999</v>
      </c>
      <c r="T167" s="58">
        <f t="shared" si="14"/>
        <v>268908</v>
      </c>
      <c r="U167" s="59">
        <f t="shared" si="13"/>
        <v>1032606.72</v>
      </c>
      <c r="V16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1.9992859692966798</v>
      </c>
      <c r="W167" s="59">
        <f>SUM(Tabla2_2[[#This Row],[Alcance (en meses)]]+Tabla2_2[[#This Row],[Alcance (en meses)2]]+Tabla2_2[[#This Row],[Alcance (en meses)3]]+Tabla2_2[[#This Row],[Alcance del Pedido 1]])</f>
        <v>9.0080923479709618</v>
      </c>
      <c r="X167" s="59">
        <f>Tabla2_2[[#This Row],[Entrega Subsiguiente 2025 (30 días calendario a partir de la solicitud de pedido al proveedor)]]/Tabla2_2[[#This Row],[Consumo de Despacho]]</f>
        <v>16.000714030703321</v>
      </c>
      <c r="Y167" s="59">
        <f>Tabla2_2[[#This Row],[CANTIDAD
TOTAL A COTIZAR]]/Tabla2_2[[#This Row],[Consumo de Despacho]]</f>
        <v>18</v>
      </c>
      <c r="Z167" s="60" t="s">
        <v>49</v>
      </c>
      <c r="AA167" s="60" t="s">
        <v>25</v>
      </c>
      <c r="AB167" s="63" t="s">
        <v>44</v>
      </c>
      <c r="AC167" s="64" t="s">
        <v>288</v>
      </c>
      <c r="AD167" s="63"/>
      <c r="AE167" s="63"/>
      <c r="AF167" s="63"/>
      <c r="AG167" s="63"/>
      <c r="AH167" s="63"/>
    </row>
    <row r="168" spans="1:34" ht="14.5">
      <c r="A168" s="20">
        <v>160</v>
      </c>
      <c r="B168" s="21">
        <v>101101101</v>
      </c>
      <c r="C168" s="22">
        <v>104801</v>
      </c>
      <c r="D168" s="23" t="s">
        <v>204</v>
      </c>
      <c r="E168" s="24">
        <v>24048</v>
      </c>
      <c r="F168" s="25">
        <v>42</v>
      </c>
      <c r="G168" s="25">
        <f t="shared" si="15"/>
        <v>1010016</v>
      </c>
      <c r="H168" s="26">
        <v>1336</v>
      </c>
      <c r="I168" s="26">
        <v>6048</v>
      </c>
      <c r="J168" s="31">
        <f>Tabla2_2[[#This Row],[Saldos pendientes del contrato]]/Tabla2_2[[#This Row],[Consumo de Despacho]]</f>
        <v>4.5269461077844309</v>
      </c>
      <c r="K168" s="26">
        <v>0</v>
      </c>
      <c r="L168" s="31">
        <f>Tabla2_2[[#This Row],[Manos del proveedor]]/Tabla2_2[[#This Row],[Consumo de Despacho]]</f>
        <v>0</v>
      </c>
      <c r="M168" s="26">
        <v>2352</v>
      </c>
      <c r="N168" s="31">
        <f>Tabla2_2[[#This Row],[Existencia]]/Tabla2_2[[#This Row],[Consumo de Despacho]]</f>
        <v>1.7604790419161678</v>
      </c>
      <c r="O168" s="32">
        <v>4008</v>
      </c>
      <c r="P168" s="58">
        <f>Tabla2_2[[#This Row],[Primer Pedido calculado]]-Tabla2_2[[#This Row],[Primera Entrega (30 días calendario Síntesis Química; 45 días calendario Bio/Biot; 45 días calendario Sustancias Controladas]]</f>
        <v>1336</v>
      </c>
      <c r="Q168" s="59">
        <f t="shared" si="11"/>
        <v>56112</v>
      </c>
      <c r="R168" s="58">
        <f>Tabla2_2[[#This Row],[Primer Pedido calculado]]-Tabla2_2[[#This Row],[Consumo de Despacho]]</f>
        <v>2672</v>
      </c>
      <c r="S168" s="59">
        <f t="shared" si="12"/>
        <v>112224</v>
      </c>
      <c r="T168" s="58">
        <f t="shared" si="14"/>
        <v>20040</v>
      </c>
      <c r="U168" s="59">
        <f t="shared" si="13"/>
        <v>841680</v>
      </c>
      <c r="V16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68" s="59">
        <f>SUM(Tabla2_2[[#This Row],[Alcance (en meses)]]+Tabla2_2[[#This Row],[Alcance (en meses)2]]+Tabla2_2[[#This Row],[Alcance (en meses)3]]+Tabla2_2[[#This Row],[Alcance del Pedido 1]])</f>
        <v>9.2874251497005993</v>
      </c>
      <c r="X168" s="59">
        <f>Tabla2_2[[#This Row],[Entrega Subsiguiente 2025 (30 días calendario a partir de la solicitud de pedido al proveedor)]]/Tabla2_2[[#This Row],[Consumo de Despacho]]</f>
        <v>15</v>
      </c>
      <c r="Y168" s="59">
        <f>Tabla2_2[[#This Row],[CANTIDAD
TOTAL A COTIZAR]]/Tabla2_2[[#This Row],[Consumo de Despacho]]</f>
        <v>18</v>
      </c>
      <c r="Z168" s="60" t="s">
        <v>28</v>
      </c>
      <c r="AA168" s="60" t="s">
        <v>25</v>
      </c>
      <c r="AB168" s="63" t="s">
        <v>71</v>
      </c>
      <c r="AC168" s="64" t="s">
        <v>289</v>
      </c>
      <c r="AD168" s="63"/>
      <c r="AE168" s="63"/>
      <c r="AF168" s="63"/>
      <c r="AG168" s="63"/>
      <c r="AH168" s="63"/>
    </row>
    <row r="169" spans="1:34" ht="14.5">
      <c r="A169" s="20">
        <v>161</v>
      </c>
      <c r="B169" s="21">
        <v>101096001</v>
      </c>
      <c r="C169" s="22">
        <v>101014</v>
      </c>
      <c r="D169" s="23" t="s">
        <v>205</v>
      </c>
      <c r="E169" s="24">
        <v>256104</v>
      </c>
      <c r="F169" s="25">
        <v>42</v>
      </c>
      <c r="G169" s="25">
        <f t="shared" si="15"/>
        <v>10756368</v>
      </c>
      <c r="H169" s="26">
        <v>14228</v>
      </c>
      <c r="I169" s="26">
        <v>0</v>
      </c>
      <c r="J169" s="31">
        <f>Tabla2_2[[#This Row],[Saldos pendientes del contrato]]/Tabla2_2[[#This Row],[Consumo de Despacho]]</f>
        <v>0</v>
      </c>
      <c r="K169" s="26">
        <v>0</v>
      </c>
      <c r="L169" s="31">
        <f>Tabla2_2[[#This Row],[Manos del proveedor]]/Tabla2_2[[#This Row],[Consumo de Despacho]]</f>
        <v>0</v>
      </c>
      <c r="M169" s="26">
        <v>99232</v>
      </c>
      <c r="N169" s="31">
        <f>Tabla2_2[[#This Row],[Existencia]]/Tabla2_2[[#This Row],[Consumo de Despacho]]</f>
        <v>6.9744166432386843</v>
      </c>
      <c r="O169" s="32">
        <v>14228</v>
      </c>
      <c r="P169" s="58">
        <f>Tabla2_2[[#This Row],[Primer Pedido calculado]]-Tabla2_2[[#This Row],[Primera Entrega (30 días calendario Síntesis Química; 45 días calendario Bio/Biot; 45 días calendario Sustancias Controladas]]</f>
        <v>0</v>
      </c>
      <c r="Q169" s="58">
        <f t="shared" si="11"/>
        <v>0</v>
      </c>
      <c r="R169" s="58">
        <v>14228</v>
      </c>
      <c r="S169" s="59">
        <f t="shared" si="12"/>
        <v>597576</v>
      </c>
      <c r="T169" s="58">
        <f t="shared" si="14"/>
        <v>241876</v>
      </c>
      <c r="U169" s="59">
        <f t="shared" si="13"/>
        <v>10158792</v>
      </c>
      <c r="V16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69" s="59">
        <f>SUM(Tabla2_2[[#This Row],[Alcance (en meses)]]+Tabla2_2[[#This Row],[Alcance (en meses)2]]+Tabla2_2[[#This Row],[Alcance (en meses)3]]+Tabla2_2[[#This Row],[Alcance del Pedido 1]])</f>
        <v>7.9744166432386843</v>
      </c>
      <c r="X169" s="59">
        <f>Tabla2_2[[#This Row],[Entrega Subsiguiente 2025 (30 días calendario a partir de la solicitud de pedido al proveedor)]]/Tabla2_2[[#This Row],[Consumo de Despacho]]</f>
        <v>17</v>
      </c>
      <c r="Y169" s="59">
        <f>Tabla2_2[[#This Row],[CANTIDAD
TOTAL A COTIZAR]]/Tabla2_2[[#This Row],[Consumo de Despacho]]</f>
        <v>18</v>
      </c>
      <c r="Z169" s="60" t="s">
        <v>34</v>
      </c>
      <c r="AA169" s="60" t="s">
        <v>25</v>
      </c>
      <c r="AB169" s="63" t="s">
        <v>76</v>
      </c>
      <c r="AC169" s="64" t="s">
        <v>289</v>
      </c>
      <c r="AD169" s="63"/>
      <c r="AE169" s="63"/>
      <c r="AF169" s="63"/>
      <c r="AG169" s="63"/>
      <c r="AH169" s="63"/>
    </row>
    <row r="170" spans="1:34" ht="39">
      <c r="A170" s="20">
        <v>162</v>
      </c>
      <c r="B170" s="21">
        <v>102013401</v>
      </c>
      <c r="C170" s="22">
        <v>10223</v>
      </c>
      <c r="D170" s="23" t="s">
        <v>206</v>
      </c>
      <c r="E170" s="24">
        <v>299880</v>
      </c>
      <c r="F170" s="25">
        <v>0.7</v>
      </c>
      <c r="G170" s="25">
        <f t="shared" si="15"/>
        <v>209916</v>
      </c>
      <c r="H170" s="26">
        <v>16660</v>
      </c>
      <c r="I170" s="26">
        <v>59378</v>
      </c>
      <c r="J170" s="31">
        <f>Tabla2_2[[#This Row],[Saldos pendientes del contrato]]/Tabla2_2[[#This Row],[Consumo de Despacho]]</f>
        <v>3.5641056422569029</v>
      </c>
      <c r="K170" s="26">
        <v>0</v>
      </c>
      <c r="L170" s="31">
        <f>Tabla2_2[[#This Row],[Manos del proveedor]]/Tabla2_2[[#This Row],[Consumo de Despacho]]</f>
        <v>0</v>
      </c>
      <c r="M170" s="26">
        <v>37583</v>
      </c>
      <c r="N170" s="31">
        <f>Tabla2_2[[#This Row],[Existencia]]/Tabla2_2[[#This Row],[Consumo de Despacho]]</f>
        <v>2.2558823529411764</v>
      </c>
      <c r="O170" s="32">
        <v>49000</v>
      </c>
      <c r="P170" s="58">
        <f>Tabla2_2[[#This Row],[Primer Pedido calculado]]-Tabla2_2[[#This Row],[Primera Entrega (30 días calendario Síntesis Química; 45 días calendario Bio/Biot; 45 días calendario Sustancias Controladas]]</f>
        <v>16660</v>
      </c>
      <c r="Q170" s="58">
        <f t="shared" si="11"/>
        <v>11662</v>
      </c>
      <c r="R170" s="58">
        <f>Tabla2_2[[#This Row],[Primer Pedido calculado]]-Tabla2_2[[#This Row],[Consumo de Despacho]]</f>
        <v>32340</v>
      </c>
      <c r="S170" s="59">
        <f t="shared" si="12"/>
        <v>22638</v>
      </c>
      <c r="T170" s="58">
        <f t="shared" si="14"/>
        <v>250880</v>
      </c>
      <c r="U170" s="59">
        <f t="shared" si="13"/>
        <v>175616</v>
      </c>
      <c r="V17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2.9411764705882355</v>
      </c>
      <c r="W170" s="59">
        <f>SUM(Tabla2_2[[#This Row],[Alcance (en meses)]]+Tabla2_2[[#This Row],[Alcance (en meses)2]]+Tabla2_2[[#This Row],[Alcance (en meses)3]]+Tabla2_2[[#This Row],[Alcance del Pedido 1]])</f>
        <v>8.7611644657863152</v>
      </c>
      <c r="X170" s="59">
        <f>Tabla2_2[[#This Row],[Entrega Subsiguiente 2025 (30 días calendario a partir de la solicitud de pedido al proveedor)]]/Tabla2_2[[#This Row],[Consumo de Despacho]]</f>
        <v>15.058823529411764</v>
      </c>
      <c r="Y170" s="59">
        <f>Tabla2_2[[#This Row],[CANTIDAD
TOTAL A COTIZAR]]/Tabla2_2[[#This Row],[Consumo de Despacho]]</f>
        <v>18</v>
      </c>
      <c r="Z170" s="60" t="s">
        <v>34</v>
      </c>
      <c r="AA170" s="60" t="s">
        <v>25</v>
      </c>
      <c r="AB170" s="63" t="s">
        <v>26</v>
      </c>
      <c r="AC170" s="64" t="s">
        <v>289</v>
      </c>
      <c r="AD170" s="63"/>
      <c r="AE170" s="63"/>
      <c r="AF170" s="63"/>
      <c r="AG170" s="63"/>
      <c r="AH170" s="63"/>
    </row>
    <row r="171" spans="1:34" ht="26">
      <c r="A171" s="20">
        <v>163</v>
      </c>
      <c r="B171" s="21">
        <v>102081901</v>
      </c>
      <c r="C171" s="22">
        <v>106850</v>
      </c>
      <c r="D171" s="23" t="s">
        <v>207</v>
      </c>
      <c r="E171" s="24">
        <v>1440</v>
      </c>
      <c r="F171" s="25">
        <v>910</v>
      </c>
      <c r="G171" s="25">
        <f t="shared" si="15"/>
        <v>1310400</v>
      </c>
      <c r="H171" s="26">
        <v>80</v>
      </c>
      <c r="I171" s="26">
        <v>0</v>
      </c>
      <c r="J171" s="31">
        <f>Tabla2_2[[#This Row],[Saldos pendientes del contrato]]/Tabla2_2[[#This Row],[Consumo de Despacho]]</f>
        <v>0</v>
      </c>
      <c r="K171" s="26">
        <v>0</v>
      </c>
      <c r="L171" s="31">
        <f>Tabla2_2[[#This Row],[Manos del proveedor]]/Tabla2_2[[#This Row],[Consumo de Despacho]]</f>
        <v>0</v>
      </c>
      <c r="M171" s="26">
        <v>0</v>
      </c>
      <c r="N171" s="31">
        <f>Tabla2_2[[#This Row],[Existencia]]/Tabla2_2[[#This Row],[Consumo de Despacho]]</f>
        <v>0</v>
      </c>
      <c r="O171" s="32">
        <v>240</v>
      </c>
      <c r="P171" s="58">
        <f>Tabla2_2[[#This Row],[Primer Pedido calculado]]-Tabla2_2[[#This Row],[Primera Entrega (30 días calendario Síntesis Química; 45 días calendario Bio/Biot; 45 días calendario Sustancias Controladas]]</f>
        <v>80</v>
      </c>
      <c r="Q171" s="59">
        <f t="shared" si="11"/>
        <v>72800</v>
      </c>
      <c r="R171" s="58">
        <f>Tabla2_2[[#This Row],[Primer Pedido calculado]]-Tabla2_2[[#This Row],[Consumo de Despacho]]</f>
        <v>160</v>
      </c>
      <c r="S171" s="59">
        <f t="shared" si="12"/>
        <v>145600</v>
      </c>
      <c r="T171" s="58">
        <f t="shared" si="14"/>
        <v>1200</v>
      </c>
      <c r="U171" s="59">
        <f t="shared" si="13"/>
        <v>1092000</v>
      </c>
      <c r="V17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71" s="59">
        <f>SUM(Tabla2_2[[#This Row],[Alcance (en meses)]]+Tabla2_2[[#This Row],[Alcance (en meses)2]]+Tabla2_2[[#This Row],[Alcance (en meses)3]]+Tabla2_2[[#This Row],[Alcance del Pedido 1]])</f>
        <v>3</v>
      </c>
      <c r="X171" s="59">
        <f>Tabla2_2[[#This Row],[Entrega Subsiguiente 2025 (30 días calendario a partir de la solicitud de pedido al proveedor)]]/Tabla2_2[[#This Row],[Consumo de Despacho]]</f>
        <v>15</v>
      </c>
      <c r="Y171" s="59">
        <f>Tabla2_2[[#This Row],[CANTIDAD
TOTAL A COTIZAR]]/Tabla2_2[[#This Row],[Consumo de Despacho]]</f>
        <v>18</v>
      </c>
      <c r="Z171" s="60" t="s">
        <v>67</v>
      </c>
      <c r="AA171" s="60" t="s">
        <v>55</v>
      </c>
      <c r="AB171" s="63" t="s">
        <v>35</v>
      </c>
      <c r="AC171" s="64" t="s">
        <v>286</v>
      </c>
      <c r="AD171" s="63"/>
      <c r="AE171" s="63"/>
      <c r="AF171" s="63"/>
      <c r="AG171" s="63"/>
      <c r="AH171" s="63"/>
    </row>
    <row r="172" spans="1:34" ht="14.5">
      <c r="A172" s="20">
        <v>164</v>
      </c>
      <c r="B172" s="21">
        <v>102082601</v>
      </c>
      <c r="C172" s="22">
        <v>107119</v>
      </c>
      <c r="D172" s="23" t="s">
        <v>208</v>
      </c>
      <c r="E172" s="24">
        <v>1000</v>
      </c>
      <c r="F172" s="25">
        <v>6450</v>
      </c>
      <c r="G172" s="25">
        <f t="shared" si="15"/>
        <v>6450000</v>
      </c>
      <c r="H172" s="26">
        <v>35</v>
      </c>
      <c r="I172" s="26">
        <v>0</v>
      </c>
      <c r="J172" s="31">
        <f>Tabla2_2[[#This Row],[Saldos pendientes del contrato]]/Tabla2_2[[#This Row],[Consumo de Despacho]]</f>
        <v>0</v>
      </c>
      <c r="K172" s="26">
        <v>0</v>
      </c>
      <c r="L172" s="31">
        <f>Tabla2_2[[#This Row],[Manos del proveedor]]/Tabla2_2[[#This Row],[Consumo de Despacho]]</f>
        <v>0</v>
      </c>
      <c r="M172" s="26">
        <v>0</v>
      </c>
      <c r="N172" s="31">
        <f>Tabla2_2[[#This Row],[Existencia]]/Tabla2_2[[#This Row],[Consumo de Despacho]]</f>
        <v>0</v>
      </c>
      <c r="O172" s="32">
        <v>105</v>
      </c>
      <c r="P172" s="58">
        <f>Tabla2_2[[#This Row],[Primer Pedido calculado]]-Tabla2_2[[#This Row],[Primera Entrega (30 días calendario Síntesis Química; 45 días calendario Bio/Biot; 45 días calendario Sustancias Controladas]]</f>
        <v>35</v>
      </c>
      <c r="Q172" s="59">
        <f t="shared" si="11"/>
        <v>225750</v>
      </c>
      <c r="R172" s="58">
        <f>Tabla2_2[[#This Row],[Primer Pedido calculado]]-Tabla2_2[[#This Row],[Consumo de Despacho]]</f>
        <v>70</v>
      </c>
      <c r="S172" s="59">
        <f t="shared" si="12"/>
        <v>451500</v>
      </c>
      <c r="T172" s="58">
        <f t="shared" si="14"/>
        <v>895</v>
      </c>
      <c r="U172" s="59">
        <f t="shared" si="13"/>
        <v>5772750</v>
      </c>
      <c r="V17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72" s="59">
        <f>SUM(Tabla2_2[[#This Row],[Alcance (en meses)]]+Tabla2_2[[#This Row],[Alcance (en meses)2]]+Tabla2_2[[#This Row],[Alcance (en meses)3]]+Tabla2_2[[#This Row],[Alcance del Pedido 1]])</f>
        <v>3</v>
      </c>
      <c r="X172" s="59">
        <f>Tabla2_2[[#This Row],[Entrega Subsiguiente 2025 (30 días calendario a partir de la solicitud de pedido al proveedor)]]/Tabla2_2[[#This Row],[Consumo de Despacho]]</f>
        <v>25.571428571428573</v>
      </c>
      <c r="Y172" s="59">
        <f>Tabla2_2[[#This Row],[CANTIDAD
TOTAL A COTIZAR]]/Tabla2_2[[#This Row],[Consumo de Despacho]]</f>
        <v>28.571428571428573</v>
      </c>
      <c r="Z172" s="60" t="s">
        <v>34</v>
      </c>
      <c r="AA172" s="60" t="s">
        <v>63</v>
      </c>
      <c r="AB172" s="63" t="s">
        <v>35</v>
      </c>
      <c r="AC172" s="64" t="s">
        <v>286</v>
      </c>
      <c r="AD172" s="63"/>
      <c r="AE172" s="63"/>
      <c r="AF172" s="63"/>
      <c r="AG172" s="63"/>
      <c r="AH172" s="63"/>
    </row>
    <row r="173" spans="1:34" ht="28">
      <c r="A173" s="20">
        <v>165</v>
      </c>
      <c r="B173" s="21">
        <v>102090701</v>
      </c>
      <c r="C173" s="22">
        <v>11519</v>
      </c>
      <c r="D173" s="23" t="s">
        <v>209</v>
      </c>
      <c r="E173" s="24">
        <v>3276</v>
      </c>
      <c r="F173" s="25">
        <v>490.2</v>
      </c>
      <c r="G173" s="25">
        <f t="shared" si="15"/>
        <v>1605895.2</v>
      </c>
      <c r="H173" s="26">
        <v>182</v>
      </c>
      <c r="I173" s="26">
        <v>1850</v>
      </c>
      <c r="J173" s="31">
        <f>Tabla2_2[[#This Row],[Saldos pendientes del contrato]]/Tabla2_2[[#This Row],[Consumo de Despacho]]</f>
        <v>10.164835164835164</v>
      </c>
      <c r="K173" s="26">
        <v>51</v>
      </c>
      <c r="L173" s="31">
        <f>Tabla2_2[[#This Row],[Manos del proveedor]]/Tabla2_2[[#This Row],[Consumo de Despacho]]</f>
        <v>0.28021978021978022</v>
      </c>
      <c r="M173" s="26">
        <v>27</v>
      </c>
      <c r="N173" s="31">
        <f>Tabla2_2[[#This Row],[Existencia]]/Tabla2_2[[#This Row],[Consumo de Despacho]]</f>
        <v>0.14835164835164835</v>
      </c>
      <c r="O173" s="32">
        <v>182</v>
      </c>
      <c r="P173" s="58">
        <f>Tabla2_2[[#This Row],[Primer Pedido calculado]]-Tabla2_2[[#This Row],[Primera Entrega (30 días calendario Síntesis Química; 45 días calendario Bio/Biot; 45 días calendario Sustancias Controladas]]</f>
        <v>182</v>
      </c>
      <c r="Q173" s="58">
        <f t="shared" si="11"/>
        <v>89216.4</v>
      </c>
      <c r="R173" s="58">
        <f>Tabla2_2[[#This Row],[Primer Pedido calculado]]-Tabla2_2[[#This Row],[Consumo de Despacho]]</f>
        <v>0</v>
      </c>
      <c r="S173" s="59">
        <f t="shared" si="12"/>
        <v>0</v>
      </c>
      <c r="T173" s="58">
        <f t="shared" si="14"/>
        <v>3094</v>
      </c>
      <c r="U173" s="59">
        <f t="shared" si="13"/>
        <v>1516678.8</v>
      </c>
      <c r="V17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73" s="59">
        <f>SUM(Tabla2_2[[#This Row],[Alcance (en meses)]]+Tabla2_2[[#This Row],[Alcance (en meses)2]]+Tabla2_2[[#This Row],[Alcance (en meses)3]]+Tabla2_2[[#This Row],[Alcance del Pedido 1]])</f>
        <v>11.593406593406593</v>
      </c>
      <c r="X173" s="59">
        <f>Tabla2_2[[#This Row],[Entrega Subsiguiente 2025 (30 días calendario a partir de la solicitud de pedido al proveedor)]]/Tabla2_2[[#This Row],[Consumo de Despacho]]</f>
        <v>17</v>
      </c>
      <c r="Y173" s="59">
        <f>Tabla2_2[[#This Row],[CANTIDAD
TOTAL A COTIZAR]]/Tabla2_2[[#This Row],[Consumo de Despacho]]</f>
        <v>18</v>
      </c>
      <c r="Z173" s="60" t="s">
        <v>37</v>
      </c>
      <c r="AA173" s="60" t="s">
        <v>25</v>
      </c>
      <c r="AB173" s="63" t="s">
        <v>29</v>
      </c>
      <c r="AC173" s="64" t="s">
        <v>289</v>
      </c>
      <c r="AD173" s="63"/>
      <c r="AE173" s="63"/>
      <c r="AF173" s="63"/>
      <c r="AG173" s="63"/>
      <c r="AH173" s="63"/>
    </row>
    <row r="174" spans="1:34" ht="39">
      <c r="A174" s="20">
        <v>166</v>
      </c>
      <c r="B174" s="21">
        <v>101059401</v>
      </c>
      <c r="C174" s="22">
        <v>11361</v>
      </c>
      <c r="D174" s="23" t="s">
        <v>210</v>
      </c>
      <c r="E174" s="24">
        <v>13076724</v>
      </c>
      <c r="F174" s="25">
        <v>0.05</v>
      </c>
      <c r="G174" s="25">
        <f t="shared" si="15"/>
        <v>653836.20000000007</v>
      </c>
      <c r="H174" s="26">
        <v>1089727</v>
      </c>
      <c r="I174" s="26">
        <v>3177020</v>
      </c>
      <c r="J174" s="31">
        <f>Tabla2_2[[#This Row],[Saldos pendientes del contrato]]/Tabla2_2[[#This Row],[Consumo de Despacho]]</f>
        <v>2.9154274419189394</v>
      </c>
      <c r="K174" s="26">
        <v>0</v>
      </c>
      <c r="L174" s="31">
        <f>Tabla2_2[[#This Row],[Manos del proveedor]]/Tabla2_2[[#This Row],[Consumo de Despacho]]</f>
        <v>0</v>
      </c>
      <c r="M174" s="26">
        <v>9427236</v>
      </c>
      <c r="N174" s="31">
        <f>Tabla2_2[[#This Row],[Existencia]]/Tabla2_2[[#This Row],[Consumo de Despacho]]</f>
        <v>8.6510070870961258</v>
      </c>
      <c r="O174" s="32">
        <v>1000000</v>
      </c>
      <c r="P174" s="58">
        <f>Tabla2_2[[#This Row],[Primer Pedido calculado]]-Tabla2_2[[#This Row],[Primera Entrega (30 días calendario Síntesis Química; 45 días calendario Bio/Biot; 45 días calendario Sustancias Controladas]]</f>
        <v>0</v>
      </c>
      <c r="Q174" s="58">
        <f t="shared" si="11"/>
        <v>0</v>
      </c>
      <c r="R174" s="58">
        <v>1000000</v>
      </c>
      <c r="S174" s="59">
        <f t="shared" si="12"/>
        <v>50000</v>
      </c>
      <c r="T174" s="58">
        <f t="shared" si="14"/>
        <v>12076724</v>
      </c>
      <c r="U174" s="59">
        <f t="shared" si="13"/>
        <v>603836.20000000007</v>
      </c>
      <c r="V17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0.91766102886319234</v>
      </c>
      <c r="W174" s="59">
        <f>SUM(Tabla2_2[[#This Row],[Alcance (en meses)]]+Tabla2_2[[#This Row],[Alcance (en meses)2]]+Tabla2_2[[#This Row],[Alcance (en meses)3]]+Tabla2_2[[#This Row],[Alcance del Pedido 1]])</f>
        <v>12.484095557878257</v>
      </c>
      <c r="X174" s="59">
        <f>Tabla2_2[[#This Row],[Entrega Subsiguiente 2025 (30 días calendario a partir de la solicitud de pedido al proveedor)]]/Tabla2_2[[#This Row],[Consumo de Despacho]]</f>
        <v>11.082338971136808</v>
      </c>
      <c r="Y174" s="59">
        <f>Tabla2_2[[#This Row],[CANTIDAD
TOTAL A COTIZAR]]/Tabla2_2[[#This Row],[Consumo de Despacho]]</f>
        <v>12</v>
      </c>
      <c r="Z174" s="60" t="s">
        <v>24</v>
      </c>
      <c r="AA174" s="60" t="s">
        <v>25</v>
      </c>
      <c r="AB174" s="63" t="s">
        <v>44</v>
      </c>
      <c r="AC174" s="64" t="s">
        <v>289</v>
      </c>
      <c r="AD174" s="63"/>
      <c r="AE174" s="63"/>
      <c r="AF174" s="63"/>
      <c r="AG174" s="63"/>
      <c r="AH174" s="63"/>
    </row>
    <row r="175" spans="1:34" ht="26">
      <c r="A175" s="20">
        <v>167</v>
      </c>
      <c r="B175" s="21">
        <v>102078701</v>
      </c>
      <c r="C175" s="22">
        <v>10312</v>
      </c>
      <c r="D175" s="23" t="s">
        <v>211</v>
      </c>
      <c r="E175" s="24">
        <v>599994</v>
      </c>
      <c r="F175" s="25">
        <v>0.43</v>
      </c>
      <c r="G175" s="25">
        <f t="shared" si="15"/>
        <v>257997.41999999998</v>
      </c>
      <c r="H175" s="26">
        <v>33333</v>
      </c>
      <c r="I175" s="26">
        <v>132116</v>
      </c>
      <c r="J175" s="31">
        <f>Tabla2_2[[#This Row],[Saldos pendientes del contrato]]/Tabla2_2[[#This Row],[Consumo de Despacho]]</f>
        <v>3.9635196351963518</v>
      </c>
      <c r="K175" s="26">
        <v>0</v>
      </c>
      <c r="L175" s="31">
        <f>Tabla2_2[[#This Row],[Manos del proveedor]]/Tabla2_2[[#This Row],[Consumo de Despacho]]</f>
        <v>0</v>
      </c>
      <c r="M175" s="26">
        <v>90076</v>
      </c>
      <c r="N175" s="31">
        <f>Tabla2_2[[#This Row],[Existencia]]/Tabla2_2[[#This Row],[Consumo de Despacho]]</f>
        <v>2.7023070230702309</v>
      </c>
      <c r="O175" s="32">
        <v>33333</v>
      </c>
      <c r="P175" s="58">
        <f>Tabla2_2[[#This Row],[Primer Pedido calculado]]-Tabla2_2[[#This Row],[Primera Entrega (30 días calendario Síntesis Química; 45 días calendario Bio/Biot; 45 días calendario Sustancias Controladas]]</f>
        <v>0</v>
      </c>
      <c r="Q175" s="58">
        <f t="shared" si="11"/>
        <v>0</v>
      </c>
      <c r="R175" s="58">
        <v>33333</v>
      </c>
      <c r="S175" s="59">
        <f t="shared" si="12"/>
        <v>14333.19</v>
      </c>
      <c r="T175" s="58">
        <f t="shared" si="14"/>
        <v>566661</v>
      </c>
      <c r="U175" s="59">
        <f t="shared" si="13"/>
        <v>243664.23</v>
      </c>
      <c r="V17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75" s="59">
        <f>SUM(Tabla2_2[[#This Row],[Alcance (en meses)]]+Tabla2_2[[#This Row],[Alcance (en meses)2]]+Tabla2_2[[#This Row],[Alcance (en meses)3]]+Tabla2_2[[#This Row],[Alcance del Pedido 1]])</f>
        <v>7.6658266582665826</v>
      </c>
      <c r="X175" s="59">
        <f>Tabla2_2[[#This Row],[Entrega Subsiguiente 2025 (30 días calendario a partir de la solicitud de pedido al proveedor)]]/Tabla2_2[[#This Row],[Consumo de Despacho]]</f>
        <v>17</v>
      </c>
      <c r="Y175" s="59">
        <f>Tabla2_2[[#This Row],[CANTIDAD
TOTAL A COTIZAR]]/Tabla2_2[[#This Row],[Consumo de Despacho]]</f>
        <v>18</v>
      </c>
      <c r="Z175" s="60" t="s">
        <v>37</v>
      </c>
      <c r="AA175" s="60" t="s">
        <v>25</v>
      </c>
      <c r="AB175" s="63" t="s">
        <v>26</v>
      </c>
      <c r="AC175" s="64" t="s">
        <v>289</v>
      </c>
      <c r="AD175" s="63"/>
      <c r="AE175" s="63"/>
      <c r="AF175" s="63"/>
      <c r="AG175" s="63"/>
      <c r="AH175" s="63"/>
    </row>
    <row r="176" spans="1:34" ht="26">
      <c r="A176" s="20">
        <v>168</v>
      </c>
      <c r="B176" s="21">
        <v>102041901</v>
      </c>
      <c r="C176" s="22">
        <v>10292</v>
      </c>
      <c r="D176" s="23" t="s">
        <v>212</v>
      </c>
      <c r="E176" s="24">
        <v>385956</v>
      </c>
      <c r="F176" s="25">
        <v>0.21</v>
      </c>
      <c r="G176" s="25">
        <f t="shared" si="15"/>
        <v>81050.759999999995</v>
      </c>
      <c r="H176" s="26">
        <v>21442</v>
      </c>
      <c r="I176" s="26">
        <v>0</v>
      </c>
      <c r="J176" s="31">
        <f>Tabla2_2[[#This Row],[Saldos pendientes del contrato]]/Tabla2_2[[#This Row],[Consumo de Despacho]]</f>
        <v>0</v>
      </c>
      <c r="K176" s="26">
        <v>0</v>
      </c>
      <c r="L176" s="31">
        <f>Tabla2_2[[#This Row],[Manos del proveedor]]/Tabla2_2[[#This Row],[Consumo de Despacho]]</f>
        <v>0</v>
      </c>
      <c r="M176" s="26">
        <v>96630</v>
      </c>
      <c r="N176" s="31">
        <f>Tabla2_2[[#This Row],[Existencia]]/Tabla2_2[[#This Row],[Consumo de Despacho]]</f>
        <v>4.5065758791157542</v>
      </c>
      <c r="O176" s="32">
        <v>63000</v>
      </c>
      <c r="P176" s="58">
        <f>Tabla2_2[[#This Row],[Primer Pedido calculado]]-Tabla2_2[[#This Row],[Primera Entrega (30 días calendario Síntesis Química; 45 días calendario Bio/Biot; 45 días calendario Sustancias Controladas]]</f>
        <v>0</v>
      </c>
      <c r="Q176" s="58">
        <f t="shared" si="11"/>
        <v>0</v>
      </c>
      <c r="R176" s="58">
        <v>63000</v>
      </c>
      <c r="S176" s="59">
        <f t="shared" si="12"/>
        <v>13230</v>
      </c>
      <c r="T176" s="58">
        <f t="shared" si="14"/>
        <v>322956</v>
      </c>
      <c r="U176" s="59">
        <f t="shared" si="13"/>
        <v>67820.759999999995</v>
      </c>
      <c r="V17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2.9381587538475888</v>
      </c>
      <c r="W176" s="59">
        <f>SUM(Tabla2_2[[#This Row],[Alcance (en meses)]]+Tabla2_2[[#This Row],[Alcance (en meses)2]]+Tabla2_2[[#This Row],[Alcance (en meses)3]]+Tabla2_2[[#This Row],[Alcance del Pedido 1]])</f>
        <v>7.4447346329633426</v>
      </c>
      <c r="X176" s="59">
        <f>Tabla2_2[[#This Row],[Entrega Subsiguiente 2025 (30 días calendario a partir de la solicitud de pedido al proveedor)]]/Tabla2_2[[#This Row],[Consumo de Despacho]]</f>
        <v>15.061841246152412</v>
      </c>
      <c r="Y176" s="59">
        <f>Tabla2_2[[#This Row],[CANTIDAD
TOTAL A COTIZAR]]/Tabla2_2[[#This Row],[Consumo de Despacho]]</f>
        <v>18</v>
      </c>
      <c r="Z176" s="60" t="s">
        <v>34</v>
      </c>
      <c r="AA176" s="60" t="s">
        <v>25</v>
      </c>
      <c r="AB176" s="63" t="s">
        <v>32</v>
      </c>
      <c r="AC176" s="64" t="s">
        <v>289</v>
      </c>
      <c r="AD176" s="63"/>
      <c r="AE176" s="63"/>
      <c r="AF176" s="63"/>
      <c r="AG176" s="63"/>
      <c r="AH176" s="63"/>
    </row>
    <row r="177" spans="1:34" ht="26">
      <c r="A177" s="20">
        <v>169</v>
      </c>
      <c r="B177" s="21">
        <v>101097201</v>
      </c>
      <c r="C177" s="22">
        <v>101960</v>
      </c>
      <c r="D177" s="23" t="s">
        <v>213</v>
      </c>
      <c r="E177" s="24">
        <v>103968</v>
      </c>
      <c r="F177" s="25">
        <v>1.7</v>
      </c>
      <c r="G177" s="25">
        <f t="shared" si="15"/>
        <v>176745.60000000001</v>
      </c>
      <c r="H177" s="26">
        <v>5776</v>
      </c>
      <c r="I177" s="26">
        <v>87366</v>
      </c>
      <c r="J177" s="31">
        <f>Tabla2_2[[#This Row],[Saldos pendientes del contrato]]/Tabla2_2[[#This Row],[Consumo de Despacho]]</f>
        <v>15.125692520775623</v>
      </c>
      <c r="K177" s="26">
        <v>21480</v>
      </c>
      <c r="L177" s="31">
        <f>Tabla2_2[[#This Row],[Manos del proveedor]]/Tabla2_2[[#This Row],[Consumo de Despacho]]</f>
        <v>3.7188365650969528</v>
      </c>
      <c r="M177" s="26">
        <v>0</v>
      </c>
      <c r="N177" s="31">
        <f>Tabla2_2[[#This Row],[Existencia]]/Tabla2_2[[#This Row],[Consumo de Despacho]]</f>
        <v>0</v>
      </c>
      <c r="O177" s="32">
        <v>17328</v>
      </c>
      <c r="P177" s="58">
        <f>Tabla2_2[[#This Row],[Primer Pedido calculado]]-Tabla2_2[[#This Row],[Primera Entrega (30 días calendario Síntesis Química; 45 días calendario Bio/Biot; 45 días calendario Sustancias Controladas]]</f>
        <v>5776</v>
      </c>
      <c r="Q177" s="59">
        <f t="shared" si="11"/>
        <v>9819.1999999999989</v>
      </c>
      <c r="R177" s="58">
        <f>Tabla2_2[[#This Row],[Primer Pedido calculado]]-Tabla2_2[[#This Row],[Consumo de Despacho]]</f>
        <v>11552</v>
      </c>
      <c r="S177" s="59">
        <f t="shared" si="12"/>
        <v>19638.399999999998</v>
      </c>
      <c r="T177" s="58">
        <f t="shared" si="14"/>
        <v>86640</v>
      </c>
      <c r="U177" s="59">
        <f t="shared" si="13"/>
        <v>147288</v>
      </c>
      <c r="V17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77" s="59">
        <f>SUM(Tabla2_2[[#This Row],[Alcance (en meses)]]+Tabla2_2[[#This Row],[Alcance (en meses)2]]+Tabla2_2[[#This Row],[Alcance (en meses)3]]+Tabla2_2[[#This Row],[Alcance del Pedido 1]])</f>
        <v>21.844529085872576</v>
      </c>
      <c r="X177" s="59">
        <f>Tabla2_2[[#This Row],[Entrega Subsiguiente 2025 (30 días calendario a partir de la solicitud de pedido al proveedor)]]/Tabla2_2[[#This Row],[Consumo de Despacho]]</f>
        <v>15</v>
      </c>
      <c r="Y177" s="59">
        <f>Tabla2_2[[#This Row],[CANTIDAD
TOTAL A COTIZAR]]/Tabla2_2[[#This Row],[Consumo de Despacho]]</f>
        <v>18</v>
      </c>
      <c r="Z177" s="60" t="s">
        <v>28</v>
      </c>
      <c r="AA177" s="60" t="s">
        <v>25</v>
      </c>
      <c r="AB177" s="63" t="s">
        <v>35</v>
      </c>
      <c r="AC177" s="64" t="s">
        <v>288</v>
      </c>
      <c r="AD177" s="63"/>
      <c r="AE177" s="63"/>
      <c r="AF177" s="63"/>
      <c r="AG177" s="63"/>
      <c r="AH177" s="63"/>
    </row>
    <row r="178" spans="1:34" ht="39">
      <c r="A178" s="20">
        <v>170</v>
      </c>
      <c r="B178" s="21">
        <v>101097301</v>
      </c>
      <c r="C178" s="22">
        <v>101961</v>
      </c>
      <c r="D178" s="23" t="s">
        <v>214</v>
      </c>
      <c r="E178" s="24">
        <v>113760</v>
      </c>
      <c r="F178" s="25">
        <v>2.89</v>
      </c>
      <c r="G178" s="25">
        <f t="shared" si="15"/>
        <v>328766.40000000002</v>
      </c>
      <c r="H178" s="26">
        <v>6320</v>
      </c>
      <c r="I178" s="26">
        <v>0</v>
      </c>
      <c r="J178" s="31">
        <f>Tabla2_2[[#This Row],[Saldos pendientes del contrato]]/Tabla2_2[[#This Row],[Consumo de Despacho]]</f>
        <v>0</v>
      </c>
      <c r="K178" s="26">
        <v>0</v>
      </c>
      <c r="L178" s="31">
        <f>Tabla2_2[[#This Row],[Manos del proveedor]]/Tabla2_2[[#This Row],[Consumo de Despacho]]</f>
        <v>0</v>
      </c>
      <c r="M178" s="26">
        <v>0</v>
      </c>
      <c r="N178" s="31">
        <f>Tabla2_2[[#This Row],[Existencia]]/Tabla2_2[[#This Row],[Consumo de Despacho]]</f>
        <v>0</v>
      </c>
      <c r="O178" s="32">
        <v>18960</v>
      </c>
      <c r="P178" s="58">
        <f>Tabla2_2[[#This Row],[Primer Pedido calculado]]-Tabla2_2[[#This Row],[Primera Entrega (30 días calendario Síntesis Química; 45 días calendario Bio/Biot; 45 días calendario Sustancias Controladas]]</f>
        <v>6320</v>
      </c>
      <c r="Q178" s="59">
        <f t="shared" si="11"/>
        <v>18264.8</v>
      </c>
      <c r="R178" s="58">
        <f>Tabla2_2[[#This Row],[Primer Pedido calculado]]-Tabla2_2[[#This Row],[Consumo de Despacho]]</f>
        <v>12640</v>
      </c>
      <c r="S178" s="59">
        <f t="shared" si="12"/>
        <v>36529.599999999999</v>
      </c>
      <c r="T178" s="58">
        <f t="shared" si="14"/>
        <v>94800</v>
      </c>
      <c r="U178" s="59">
        <f t="shared" si="13"/>
        <v>273972</v>
      </c>
      <c r="V17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78" s="59">
        <f>SUM(Tabla2_2[[#This Row],[Alcance (en meses)]]+Tabla2_2[[#This Row],[Alcance (en meses)2]]+Tabla2_2[[#This Row],[Alcance (en meses)3]]+Tabla2_2[[#This Row],[Alcance del Pedido 1]])</f>
        <v>3</v>
      </c>
      <c r="X178" s="59">
        <f>Tabla2_2[[#This Row],[Entrega Subsiguiente 2025 (30 días calendario a partir de la solicitud de pedido al proveedor)]]/Tabla2_2[[#This Row],[Consumo de Despacho]]</f>
        <v>15</v>
      </c>
      <c r="Y178" s="59">
        <f>Tabla2_2[[#This Row],[CANTIDAD
TOTAL A COTIZAR]]/Tabla2_2[[#This Row],[Consumo de Despacho]]</f>
        <v>18</v>
      </c>
      <c r="Z178" s="60" t="s">
        <v>24</v>
      </c>
      <c r="AA178" s="60" t="s">
        <v>25</v>
      </c>
      <c r="AB178" s="63" t="s">
        <v>35</v>
      </c>
      <c r="AC178" s="64" t="s">
        <v>288</v>
      </c>
      <c r="AD178" s="63"/>
      <c r="AE178" s="63"/>
      <c r="AF178" s="63"/>
      <c r="AG178" s="63"/>
      <c r="AH178" s="63"/>
    </row>
    <row r="179" spans="1:34" ht="39">
      <c r="A179" s="20">
        <v>171</v>
      </c>
      <c r="B179" s="21">
        <v>101077501</v>
      </c>
      <c r="C179" s="22">
        <v>10691</v>
      </c>
      <c r="D179" s="23" t="s">
        <v>215</v>
      </c>
      <c r="E179" s="24">
        <v>450000</v>
      </c>
      <c r="F179" s="25">
        <v>0.08</v>
      </c>
      <c r="G179" s="25">
        <f t="shared" si="15"/>
        <v>36000</v>
      </c>
      <c r="H179" s="26">
        <v>37417</v>
      </c>
      <c r="I179" s="26">
        <v>510380</v>
      </c>
      <c r="J179" s="31">
        <f>Tabla2_2[[#This Row],[Saldos pendientes del contrato]]/Tabla2_2[[#This Row],[Consumo de Despacho]]</f>
        <v>13.640323916936152</v>
      </c>
      <c r="K179" s="26">
        <v>0</v>
      </c>
      <c r="L179" s="31">
        <f>Tabla2_2[[#This Row],[Manos del proveedor]]/Tabla2_2[[#This Row],[Consumo de Despacho]]</f>
        <v>0</v>
      </c>
      <c r="M179" s="26">
        <v>147000</v>
      </c>
      <c r="N179" s="31">
        <f>Tabla2_2[[#This Row],[Existencia]]/Tabla2_2[[#This Row],[Consumo de Despacho]]</f>
        <v>3.9286955127348531</v>
      </c>
      <c r="O179" s="32">
        <v>37400</v>
      </c>
      <c r="P179" s="58">
        <f>Tabla2_2[[#This Row],[Primer Pedido calculado]]-Tabla2_2[[#This Row],[Primera Entrega (30 días calendario Síntesis Química; 45 días calendario Bio/Biot; 45 días calendario Sustancias Controladas]]</f>
        <v>0</v>
      </c>
      <c r="Q179" s="58">
        <f t="shared" si="11"/>
        <v>0</v>
      </c>
      <c r="R179" s="58">
        <v>37400</v>
      </c>
      <c r="S179" s="59">
        <f t="shared" si="12"/>
        <v>2992</v>
      </c>
      <c r="T179" s="58">
        <f t="shared" si="14"/>
        <v>412600</v>
      </c>
      <c r="U179" s="59">
        <f t="shared" si="13"/>
        <v>33008</v>
      </c>
      <c r="V17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0.99954566106315312</v>
      </c>
      <c r="W179" s="59">
        <f>SUM(Tabla2_2[[#This Row],[Alcance (en meses)]]+Tabla2_2[[#This Row],[Alcance (en meses)2]]+Tabla2_2[[#This Row],[Alcance (en meses)3]]+Tabla2_2[[#This Row],[Alcance del Pedido 1]])</f>
        <v>18.568565090734158</v>
      </c>
      <c r="X179" s="59">
        <f>Tabla2_2[[#This Row],[Entrega Subsiguiente 2025 (30 días calendario a partir de la solicitud de pedido al proveedor)]]/Tabla2_2[[#This Row],[Consumo de Despacho]]</f>
        <v>11.027073255472112</v>
      </c>
      <c r="Y179" s="59">
        <f>Tabla2_2[[#This Row],[CANTIDAD
TOTAL A COTIZAR]]/Tabla2_2[[#This Row],[Consumo de Despacho]]</f>
        <v>12.026618916535265</v>
      </c>
      <c r="Z179" s="60" t="s">
        <v>31</v>
      </c>
      <c r="AA179" s="60" t="s">
        <v>25</v>
      </c>
      <c r="AB179" s="63" t="s">
        <v>41</v>
      </c>
      <c r="AC179" s="64" t="s">
        <v>288</v>
      </c>
      <c r="AD179" s="63"/>
      <c r="AE179" s="63"/>
      <c r="AF179" s="63"/>
      <c r="AG179" s="63"/>
      <c r="AH179" s="63"/>
    </row>
    <row r="180" spans="1:34" ht="26">
      <c r="A180" s="20">
        <v>172</v>
      </c>
      <c r="B180" s="21">
        <v>101001101</v>
      </c>
      <c r="C180" s="22">
        <v>10637</v>
      </c>
      <c r="D180" s="23" t="s">
        <v>216</v>
      </c>
      <c r="E180" s="24">
        <v>45914688</v>
      </c>
      <c r="F180" s="25">
        <v>0.03</v>
      </c>
      <c r="G180" s="25">
        <f t="shared" si="15"/>
        <v>1377440.64</v>
      </c>
      <c r="H180" s="26">
        <v>2396953</v>
      </c>
      <c r="I180" s="26">
        <v>0</v>
      </c>
      <c r="J180" s="31">
        <f>Tabla2_2[[#This Row],[Saldos pendientes del contrato]]/Tabla2_2[[#This Row],[Consumo de Despacho]]</f>
        <v>0</v>
      </c>
      <c r="K180" s="26">
        <v>0</v>
      </c>
      <c r="L180" s="31">
        <f>Tabla2_2[[#This Row],[Manos del proveedor]]/Tabla2_2[[#This Row],[Consumo de Despacho]]</f>
        <v>0</v>
      </c>
      <c r="M180" s="26">
        <v>0</v>
      </c>
      <c r="N180" s="31">
        <f>Tabla2_2[[#This Row],[Existencia]]/Tabla2_2[[#This Row],[Consumo de Despacho]]</f>
        <v>0</v>
      </c>
      <c r="O180" s="32">
        <v>7190859</v>
      </c>
      <c r="P180" s="58">
        <f>Tabla2_2[[#This Row],[Primer Pedido calculado]]-Tabla2_2[[#This Row],[Primera Entrega (30 días calendario Síntesis Química; 45 días calendario Bio/Biot; 45 días calendario Sustancias Controladas]]</f>
        <v>2396953</v>
      </c>
      <c r="Q180" s="59">
        <f t="shared" si="11"/>
        <v>71908.59</v>
      </c>
      <c r="R180" s="58">
        <f>Tabla2_2[[#This Row],[Primer Pedido calculado]]-Tabla2_2[[#This Row],[Consumo de Despacho]]</f>
        <v>4793906</v>
      </c>
      <c r="S180" s="59">
        <f t="shared" si="12"/>
        <v>143817.18</v>
      </c>
      <c r="T180" s="58">
        <f t="shared" si="14"/>
        <v>38723829</v>
      </c>
      <c r="U180" s="59">
        <f t="shared" si="13"/>
        <v>1161714.8699999999</v>
      </c>
      <c r="V18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80" s="59">
        <f>SUM(Tabla2_2[[#This Row],[Alcance (en meses)]]+Tabla2_2[[#This Row],[Alcance (en meses)2]]+Tabla2_2[[#This Row],[Alcance (en meses)3]]+Tabla2_2[[#This Row],[Alcance del Pedido 1]])</f>
        <v>3</v>
      </c>
      <c r="X180" s="59">
        <f>Tabla2_2[[#This Row],[Entrega Subsiguiente 2025 (30 días calendario a partir de la solicitud de pedido al proveedor)]]/Tabla2_2[[#This Row],[Consumo de Despacho]]</f>
        <v>16.155439426638736</v>
      </c>
      <c r="Y180" s="59">
        <f>Tabla2_2[[#This Row],[CANTIDAD
TOTAL A COTIZAR]]/Tabla2_2[[#This Row],[Consumo de Despacho]]</f>
        <v>19.155439426638736</v>
      </c>
      <c r="Z180" s="60" t="s">
        <v>24</v>
      </c>
      <c r="AA180" s="60" t="s">
        <v>25</v>
      </c>
      <c r="AB180" s="63" t="s">
        <v>35</v>
      </c>
      <c r="AC180" s="64" t="s">
        <v>289</v>
      </c>
      <c r="AD180" s="63"/>
      <c r="AE180" s="63"/>
      <c r="AF180" s="63"/>
      <c r="AG180" s="63"/>
      <c r="AH180" s="63"/>
    </row>
    <row r="181" spans="1:34" ht="15">
      <c r="A181" s="20">
        <v>173</v>
      </c>
      <c r="B181" s="21">
        <v>102092901</v>
      </c>
      <c r="C181" s="22">
        <v>12226</v>
      </c>
      <c r="D181" s="23" t="s">
        <v>217</v>
      </c>
      <c r="E181" s="24">
        <v>325098</v>
      </c>
      <c r="F181" s="25">
        <v>1.65</v>
      </c>
      <c r="G181" s="25">
        <f t="shared" si="15"/>
        <v>536411.69999999995</v>
      </c>
      <c r="H181" s="26">
        <v>18061</v>
      </c>
      <c r="I181" s="26">
        <v>92908</v>
      </c>
      <c r="J181" s="31">
        <f>Tabla2_2[[#This Row],[Saldos pendientes del contrato]]/Tabla2_2[[#This Row],[Consumo de Despacho]]</f>
        <v>5.1441226953103376</v>
      </c>
      <c r="K181" s="26">
        <v>34159</v>
      </c>
      <c r="L181" s="31">
        <f>Tabla2_2[[#This Row],[Manos del proveedor]]/Tabla2_2[[#This Row],[Consumo de Despacho]]</f>
        <v>1.8913127733791042</v>
      </c>
      <c r="M181" s="26">
        <v>36690</v>
      </c>
      <c r="N181" s="31">
        <f>Tabla2_2[[#This Row],[Existencia]]/Tabla2_2[[#This Row],[Consumo de Despacho]]</f>
        <v>2.0314489784618792</v>
      </c>
      <c r="O181" s="32">
        <v>18061</v>
      </c>
      <c r="P181" s="58">
        <f>Tabla2_2[[#This Row],[Primer Pedido calculado]]-Tabla2_2[[#This Row],[Primera Entrega (30 días calendario Síntesis Química; 45 días calendario Bio/Biot; 45 días calendario Sustancias Controladas]]</f>
        <v>18061</v>
      </c>
      <c r="Q181" s="58">
        <f t="shared" si="11"/>
        <v>29800.649999999998</v>
      </c>
      <c r="R181" s="58">
        <f>Tabla2_2[[#This Row],[Primer Pedido calculado]]-Tabla2_2[[#This Row],[Consumo de Despacho]]</f>
        <v>0</v>
      </c>
      <c r="S181" s="59">
        <f t="shared" si="12"/>
        <v>0</v>
      </c>
      <c r="T181" s="58">
        <f t="shared" si="14"/>
        <v>307037</v>
      </c>
      <c r="U181" s="59">
        <f t="shared" si="13"/>
        <v>506611.05</v>
      </c>
      <c r="V18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81" s="59">
        <f>SUM(Tabla2_2[[#This Row],[Alcance (en meses)]]+Tabla2_2[[#This Row],[Alcance (en meses)2]]+Tabla2_2[[#This Row],[Alcance (en meses)3]]+Tabla2_2[[#This Row],[Alcance del Pedido 1]])</f>
        <v>10.06688444715132</v>
      </c>
      <c r="X181" s="59">
        <f>Tabla2_2[[#This Row],[Entrega Subsiguiente 2025 (30 días calendario a partir de la solicitud de pedido al proveedor)]]/Tabla2_2[[#This Row],[Consumo de Despacho]]</f>
        <v>17</v>
      </c>
      <c r="Y181" s="59">
        <f>Tabla2_2[[#This Row],[CANTIDAD
TOTAL A COTIZAR]]/Tabla2_2[[#This Row],[Consumo de Despacho]]</f>
        <v>18</v>
      </c>
      <c r="Z181" s="60" t="s">
        <v>37</v>
      </c>
      <c r="AA181" s="60" t="s">
        <v>25</v>
      </c>
      <c r="AB181" s="63" t="s">
        <v>26</v>
      </c>
      <c r="AC181" s="64" t="s">
        <v>289</v>
      </c>
      <c r="AD181" s="63"/>
      <c r="AE181" s="63"/>
      <c r="AF181" s="63"/>
      <c r="AG181" s="63"/>
      <c r="AH181" s="63"/>
    </row>
    <row r="182" spans="1:34" ht="14.5">
      <c r="A182" s="20">
        <v>174</v>
      </c>
      <c r="B182" s="21">
        <v>101096301</v>
      </c>
      <c r="C182" s="22">
        <v>101798</v>
      </c>
      <c r="D182" s="23" t="s">
        <v>218</v>
      </c>
      <c r="E182" s="24">
        <v>21000000</v>
      </c>
      <c r="F182" s="25">
        <v>0.48</v>
      </c>
      <c r="G182" s="25">
        <f t="shared" si="15"/>
        <v>10080000</v>
      </c>
      <c r="H182" s="26">
        <v>3311047</v>
      </c>
      <c r="I182" s="26">
        <v>20</v>
      </c>
      <c r="J182" s="31">
        <f>Tabla2_2[[#This Row],[Saldos pendientes del contrato]]/Tabla2_2[[#This Row],[Consumo de Despacho]]</f>
        <v>6.0403854128316515E-6</v>
      </c>
      <c r="K182" s="26">
        <v>0</v>
      </c>
      <c r="L182" s="31">
        <f>Tabla2_2[[#This Row],[Manos del proveedor]]/Tabla2_2[[#This Row],[Consumo de Despacho]]</f>
        <v>0</v>
      </c>
      <c r="M182" s="26">
        <v>787440</v>
      </c>
      <c r="N182" s="31">
        <f>Tabla2_2[[#This Row],[Existencia]]/Tabla2_2[[#This Row],[Consumo de Despacho]]</f>
        <v>0.23782205447400778</v>
      </c>
      <c r="O182" s="32">
        <v>6622094</v>
      </c>
      <c r="P182" s="58">
        <f>Tabla2_2[[#This Row],[Primer Pedido calculado]]-Tabla2_2[[#This Row],[Primera Entrega (30 días calendario Síntesis Química; 45 días calendario Bio/Biot; 45 días calendario Sustancias Controladas]]</f>
        <v>3311047</v>
      </c>
      <c r="Q182" s="59">
        <f t="shared" si="11"/>
        <v>1589302.56</v>
      </c>
      <c r="R182" s="58">
        <f>Tabla2_2[[#This Row],[Primer Pedido calculado]]-Tabla2_2[[#This Row],[Consumo de Despacho]]</f>
        <v>3311047</v>
      </c>
      <c r="S182" s="59">
        <f t="shared" si="12"/>
        <v>1589302.56</v>
      </c>
      <c r="T182" s="58">
        <f t="shared" si="14"/>
        <v>14377906</v>
      </c>
      <c r="U182" s="59">
        <f t="shared" si="13"/>
        <v>6901394.8799999999</v>
      </c>
      <c r="V18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182" s="59">
        <f>SUM(Tabla2_2[[#This Row],[Alcance (en meses)]]+Tabla2_2[[#This Row],[Alcance (en meses)2]]+Tabla2_2[[#This Row],[Alcance (en meses)3]]+Tabla2_2[[#This Row],[Alcance del Pedido 1]])</f>
        <v>2.2378280948594207</v>
      </c>
      <c r="X182" s="59">
        <f>Tabla2_2[[#This Row],[Entrega Subsiguiente 2025 (30 días calendario a partir de la solicitud de pedido al proveedor)]]/Tabla2_2[[#This Row],[Consumo de Despacho]]</f>
        <v>4.3424046834732337</v>
      </c>
      <c r="Y182" s="59">
        <f>Tabla2_2[[#This Row],[CANTIDAD
TOTAL A COTIZAR]]/Tabla2_2[[#This Row],[Consumo de Despacho]]</f>
        <v>6.3424046834732337</v>
      </c>
      <c r="Z182" s="60" t="s">
        <v>24</v>
      </c>
      <c r="AA182" s="60" t="s">
        <v>25</v>
      </c>
      <c r="AB182" s="63" t="s">
        <v>29</v>
      </c>
      <c r="AC182" s="64" t="s">
        <v>289</v>
      </c>
      <c r="AD182" s="63"/>
      <c r="AE182" s="63"/>
      <c r="AF182" s="63"/>
      <c r="AG182" s="63"/>
      <c r="AH182" s="63"/>
    </row>
    <row r="183" spans="1:34" ht="26">
      <c r="A183" s="20">
        <v>175</v>
      </c>
      <c r="B183" s="21">
        <v>102011801</v>
      </c>
      <c r="C183" s="22">
        <v>10121</v>
      </c>
      <c r="D183" s="23" t="s">
        <v>219</v>
      </c>
      <c r="E183" s="24">
        <v>64728</v>
      </c>
      <c r="F183" s="25">
        <v>2.11</v>
      </c>
      <c r="G183" s="25">
        <f t="shared" si="15"/>
        <v>136576.07999999999</v>
      </c>
      <c r="H183" s="26">
        <v>3596</v>
      </c>
      <c r="I183" s="26">
        <v>50240</v>
      </c>
      <c r="J183" s="31">
        <f>Tabla2_2[[#This Row],[Saldos pendientes del contrato]]/Tabla2_2[[#This Row],[Consumo de Despacho]]</f>
        <v>13.971078976640712</v>
      </c>
      <c r="K183" s="26">
        <v>6420</v>
      </c>
      <c r="L183" s="31">
        <f>Tabla2_2[[#This Row],[Manos del proveedor]]/Tabla2_2[[#This Row],[Consumo de Despacho]]</f>
        <v>1.7853170189098999</v>
      </c>
      <c r="M183" s="26">
        <v>17490</v>
      </c>
      <c r="N183" s="31">
        <f>Tabla2_2[[#This Row],[Existencia]]/Tabla2_2[[#This Row],[Consumo de Despacho]]</f>
        <v>4.8637374860956619</v>
      </c>
      <c r="O183" s="32">
        <v>1700</v>
      </c>
      <c r="P183" s="58">
        <f>Tabla2_2[[#This Row],[Primer Pedido calculado]]-Tabla2_2[[#This Row],[Primera Entrega (30 días calendario Síntesis Química; 45 días calendario Bio/Biot; 45 días calendario Sustancias Controladas]]</f>
        <v>0</v>
      </c>
      <c r="Q183" s="58">
        <f t="shared" si="11"/>
        <v>0</v>
      </c>
      <c r="R183" s="58">
        <v>1700</v>
      </c>
      <c r="S183" s="59">
        <f t="shared" si="12"/>
        <v>3587</v>
      </c>
      <c r="T183" s="58">
        <f t="shared" si="14"/>
        <v>63028</v>
      </c>
      <c r="U183" s="59">
        <f t="shared" si="13"/>
        <v>132989.07999999999</v>
      </c>
      <c r="V18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0.4727474972191324</v>
      </c>
      <c r="W183" s="59">
        <f>SUM(Tabla2_2[[#This Row],[Alcance (en meses)]]+Tabla2_2[[#This Row],[Alcance (en meses)2]]+Tabla2_2[[#This Row],[Alcance (en meses)3]]+Tabla2_2[[#This Row],[Alcance del Pedido 1]])</f>
        <v>21.092880978865406</v>
      </c>
      <c r="X183" s="59">
        <f>Tabla2_2[[#This Row],[Entrega Subsiguiente 2025 (30 días calendario a partir de la solicitud de pedido al proveedor)]]/Tabla2_2[[#This Row],[Consumo de Despacho]]</f>
        <v>17.527252502780868</v>
      </c>
      <c r="Y183" s="59">
        <f>Tabla2_2[[#This Row],[CANTIDAD
TOTAL A COTIZAR]]/Tabla2_2[[#This Row],[Consumo de Despacho]]</f>
        <v>18</v>
      </c>
      <c r="Z183" s="60" t="s">
        <v>34</v>
      </c>
      <c r="AA183" s="60" t="s">
        <v>25</v>
      </c>
      <c r="AB183" s="63" t="s">
        <v>32</v>
      </c>
      <c r="AC183" s="64" t="s">
        <v>288</v>
      </c>
      <c r="AD183" s="63"/>
      <c r="AE183" s="63"/>
      <c r="AF183" s="63"/>
      <c r="AG183" s="63"/>
      <c r="AH183" s="63"/>
    </row>
    <row r="184" spans="1:34" ht="26">
      <c r="A184" s="20">
        <v>176</v>
      </c>
      <c r="B184" s="21">
        <v>102078001</v>
      </c>
      <c r="C184" s="22">
        <v>10314</v>
      </c>
      <c r="D184" s="23" t="s">
        <v>220</v>
      </c>
      <c r="E184" s="24">
        <v>399528</v>
      </c>
      <c r="F184" s="25">
        <v>1.77</v>
      </c>
      <c r="G184" s="25">
        <f t="shared" si="15"/>
        <v>707164.56</v>
      </c>
      <c r="H184" s="26">
        <v>22196</v>
      </c>
      <c r="I184" s="26">
        <v>0</v>
      </c>
      <c r="J184" s="31">
        <f>Tabla2_2[[#This Row],[Saldos pendientes del contrato]]/Tabla2_2[[#This Row],[Consumo de Despacho]]</f>
        <v>0</v>
      </c>
      <c r="K184" s="26">
        <v>75550</v>
      </c>
      <c r="L184" s="31">
        <f>Tabla2_2[[#This Row],[Manos del proveedor]]/Tabla2_2[[#This Row],[Consumo de Despacho]]</f>
        <v>3.4037664444043974</v>
      </c>
      <c r="M184" s="26">
        <v>59310</v>
      </c>
      <c r="N184" s="31">
        <f>Tabla2_2[[#This Row],[Existencia]]/Tabla2_2[[#This Row],[Consumo de Despacho]]</f>
        <v>2.6721030816363309</v>
      </c>
      <c r="O184" s="32">
        <v>22196</v>
      </c>
      <c r="P184" s="58">
        <f>Tabla2_2[[#This Row],[Primer Pedido calculado]]-Tabla2_2[[#This Row],[Primera Entrega (30 días calendario Síntesis Química; 45 días calendario Bio/Biot; 45 días calendario Sustancias Controladas]]</f>
        <v>22196</v>
      </c>
      <c r="Q184" s="58">
        <f t="shared" si="11"/>
        <v>39286.92</v>
      </c>
      <c r="R184" s="58">
        <f>Tabla2_2[[#This Row],[Primer Pedido calculado]]-Tabla2_2[[#This Row],[Consumo de Despacho]]</f>
        <v>0</v>
      </c>
      <c r="S184" s="59">
        <f t="shared" si="12"/>
        <v>0</v>
      </c>
      <c r="T184" s="58">
        <f t="shared" si="14"/>
        <v>377332</v>
      </c>
      <c r="U184" s="59">
        <f t="shared" si="13"/>
        <v>667877.64</v>
      </c>
      <c r="V18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84" s="59">
        <f>SUM(Tabla2_2[[#This Row],[Alcance (en meses)]]+Tabla2_2[[#This Row],[Alcance (en meses)2]]+Tabla2_2[[#This Row],[Alcance (en meses)3]]+Tabla2_2[[#This Row],[Alcance del Pedido 1]])</f>
        <v>7.0758695260407283</v>
      </c>
      <c r="X184" s="59">
        <f>Tabla2_2[[#This Row],[Entrega Subsiguiente 2025 (30 días calendario a partir de la solicitud de pedido al proveedor)]]/Tabla2_2[[#This Row],[Consumo de Despacho]]</f>
        <v>17</v>
      </c>
      <c r="Y184" s="59">
        <f>Tabla2_2[[#This Row],[CANTIDAD
TOTAL A COTIZAR]]/Tabla2_2[[#This Row],[Consumo de Despacho]]</f>
        <v>18</v>
      </c>
      <c r="Z184" s="60" t="s">
        <v>28</v>
      </c>
      <c r="AA184" s="60" t="s">
        <v>25</v>
      </c>
      <c r="AB184" s="63" t="s">
        <v>26</v>
      </c>
      <c r="AC184" s="64" t="s">
        <v>289</v>
      </c>
      <c r="AD184" s="63"/>
      <c r="AE184" s="63"/>
      <c r="AF184" s="63"/>
      <c r="AG184" s="63"/>
      <c r="AH184" s="63"/>
    </row>
    <row r="185" spans="1:34" ht="39">
      <c r="A185" s="20">
        <v>177</v>
      </c>
      <c r="B185" s="21">
        <v>103047001</v>
      </c>
      <c r="C185" s="22">
        <v>10783</v>
      </c>
      <c r="D185" s="23" t="s">
        <v>221</v>
      </c>
      <c r="E185" s="24">
        <v>222444</v>
      </c>
      <c r="F185" s="25">
        <v>2.65</v>
      </c>
      <c r="G185" s="25">
        <f t="shared" si="15"/>
        <v>589476.6</v>
      </c>
      <c r="H185" s="26">
        <v>12358</v>
      </c>
      <c r="I185" s="26">
        <v>190220</v>
      </c>
      <c r="J185" s="31">
        <f>Tabla2_2[[#This Row],[Saldos pendientes del contrato]]/Tabla2_2[[#This Row],[Consumo de Despacho]]</f>
        <v>15.392458326590063</v>
      </c>
      <c r="K185" s="26">
        <v>15000</v>
      </c>
      <c r="L185" s="31">
        <f>Tabla2_2[[#This Row],[Manos del proveedor]]/Tabla2_2[[#This Row],[Consumo de Despacho]]</f>
        <v>1.2137886389383394</v>
      </c>
      <c r="M185" s="26">
        <v>8706</v>
      </c>
      <c r="N185" s="31">
        <f>Tabla2_2[[#This Row],[Existencia]]/Tabla2_2[[#This Row],[Consumo de Despacho]]</f>
        <v>0.70448292603981222</v>
      </c>
      <c r="O185" s="32">
        <v>12400</v>
      </c>
      <c r="P185" s="58">
        <f>Tabla2_2[[#This Row],[Primer Pedido calculado]]-Tabla2_2[[#This Row],[Primera Entrega (30 días calendario Síntesis Química; 45 días calendario Bio/Biot; 45 días calendario Sustancias Controladas]]</f>
        <v>0</v>
      </c>
      <c r="Q185" s="58">
        <f t="shared" si="11"/>
        <v>0</v>
      </c>
      <c r="R185" s="58">
        <v>12400</v>
      </c>
      <c r="S185" s="59">
        <f t="shared" si="12"/>
        <v>32860</v>
      </c>
      <c r="T185" s="58">
        <f t="shared" si="14"/>
        <v>210044</v>
      </c>
      <c r="U185" s="59">
        <f t="shared" si="13"/>
        <v>556616.6</v>
      </c>
      <c r="V18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1.0033986081890274</v>
      </c>
      <c r="W185" s="59">
        <f>SUM(Tabla2_2[[#This Row],[Alcance (en meses)]]+Tabla2_2[[#This Row],[Alcance (en meses)2]]+Tabla2_2[[#This Row],[Alcance (en meses)3]]+Tabla2_2[[#This Row],[Alcance del Pedido 1]])</f>
        <v>18.314128499757242</v>
      </c>
      <c r="X185" s="59">
        <f>Tabla2_2[[#This Row],[Entrega Subsiguiente 2025 (30 días calendario a partir de la solicitud de pedido al proveedor)]]/Tabla2_2[[#This Row],[Consumo de Despacho]]</f>
        <v>16.996601391810973</v>
      </c>
      <c r="Y185" s="59">
        <f>Tabla2_2[[#This Row],[CANTIDAD
TOTAL A COTIZAR]]/Tabla2_2[[#This Row],[Consumo de Despacho]]</f>
        <v>18</v>
      </c>
      <c r="Z185" s="60" t="s">
        <v>49</v>
      </c>
      <c r="AA185" s="60" t="s">
        <v>25</v>
      </c>
      <c r="AB185" s="63" t="s">
        <v>29</v>
      </c>
      <c r="AC185" s="64" t="s">
        <v>289</v>
      </c>
      <c r="AD185" s="63"/>
      <c r="AE185" s="63"/>
      <c r="AF185" s="63"/>
      <c r="AG185" s="63"/>
      <c r="AH185" s="63"/>
    </row>
    <row r="186" spans="1:34" ht="39">
      <c r="A186" s="20">
        <v>178</v>
      </c>
      <c r="B186" s="21">
        <v>103030501</v>
      </c>
      <c r="C186" s="22">
        <v>10802</v>
      </c>
      <c r="D186" s="23" t="s">
        <v>222</v>
      </c>
      <c r="E186" s="24">
        <v>1746</v>
      </c>
      <c r="F186" s="25">
        <v>27.59</v>
      </c>
      <c r="G186" s="25">
        <f t="shared" si="15"/>
        <v>48172.14</v>
      </c>
      <c r="H186" s="26">
        <v>97</v>
      </c>
      <c r="I186" s="26">
        <v>0</v>
      </c>
      <c r="J186" s="31">
        <f>Tabla2_2[[#This Row],[Saldos pendientes del contrato]]/Tabla2_2[[#This Row],[Consumo de Despacho]]</f>
        <v>0</v>
      </c>
      <c r="K186" s="26">
        <v>0</v>
      </c>
      <c r="L186" s="31">
        <f>Tabla2_2[[#This Row],[Manos del proveedor]]/Tabla2_2[[#This Row],[Consumo de Despacho]]</f>
        <v>0</v>
      </c>
      <c r="M186" s="26">
        <v>356</v>
      </c>
      <c r="N186" s="31">
        <f>Tabla2_2[[#This Row],[Existencia]]/Tabla2_2[[#This Row],[Consumo de Despacho]]</f>
        <v>3.670103092783505</v>
      </c>
      <c r="O186" s="32">
        <v>291</v>
      </c>
      <c r="P186" s="58">
        <f>Tabla2_2[[#This Row],[Primer Pedido calculado]]-Tabla2_2[[#This Row],[Primera Entrega (30 días calendario Síntesis Química; 45 días calendario Bio/Biot; 45 días calendario Sustancias Controladas]]</f>
        <v>97</v>
      </c>
      <c r="Q186" s="58">
        <f t="shared" si="11"/>
        <v>2676.23</v>
      </c>
      <c r="R186" s="58">
        <f>Tabla2_2[[#This Row],[Primer Pedido calculado]]-Tabla2_2[[#This Row],[Consumo de Despacho]]</f>
        <v>194</v>
      </c>
      <c r="S186" s="59">
        <f t="shared" si="12"/>
        <v>5352.46</v>
      </c>
      <c r="T186" s="58">
        <f t="shared" si="14"/>
        <v>1455</v>
      </c>
      <c r="U186" s="59">
        <f t="shared" si="13"/>
        <v>40143.449999999997</v>
      </c>
      <c r="V18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86" s="59">
        <f>SUM(Tabla2_2[[#This Row],[Alcance (en meses)]]+Tabla2_2[[#This Row],[Alcance (en meses)2]]+Tabla2_2[[#This Row],[Alcance (en meses)3]]+Tabla2_2[[#This Row],[Alcance del Pedido 1]])</f>
        <v>6.6701030927835046</v>
      </c>
      <c r="X186" s="59">
        <f>Tabla2_2[[#This Row],[Entrega Subsiguiente 2025 (30 días calendario a partir de la solicitud de pedido al proveedor)]]/Tabla2_2[[#This Row],[Consumo de Despacho]]</f>
        <v>15</v>
      </c>
      <c r="Y186" s="59">
        <f>Tabla2_2[[#This Row],[CANTIDAD
TOTAL A COTIZAR]]/Tabla2_2[[#This Row],[Consumo de Despacho]]</f>
        <v>18</v>
      </c>
      <c r="Z186" s="60" t="s">
        <v>49</v>
      </c>
      <c r="AA186" s="60" t="s">
        <v>25</v>
      </c>
      <c r="AB186" s="63" t="s">
        <v>41</v>
      </c>
      <c r="AC186" s="64" t="s">
        <v>289</v>
      </c>
      <c r="AD186" s="63"/>
      <c r="AE186" s="63"/>
      <c r="AF186" s="63"/>
      <c r="AG186" s="63"/>
      <c r="AH186" s="63"/>
    </row>
    <row r="187" spans="1:34" ht="26">
      <c r="A187" s="20">
        <v>179</v>
      </c>
      <c r="B187" s="21">
        <v>102093001</v>
      </c>
      <c r="C187" s="22">
        <v>11209</v>
      </c>
      <c r="D187" s="23" t="s">
        <v>223</v>
      </c>
      <c r="E187" s="24">
        <v>18360</v>
      </c>
      <c r="F187" s="25">
        <v>13.01</v>
      </c>
      <c r="G187" s="25">
        <f t="shared" si="15"/>
        <v>238863.6</v>
      </c>
      <c r="H187" s="26">
        <v>1020</v>
      </c>
      <c r="I187" s="26">
        <v>12848</v>
      </c>
      <c r="J187" s="31">
        <f>Tabla2_2[[#This Row],[Saldos pendientes del contrato]]/Tabla2_2[[#This Row],[Consumo de Despacho]]</f>
        <v>12.596078431372549</v>
      </c>
      <c r="K187" s="26">
        <v>5558</v>
      </c>
      <c r="L187" s="31">
        <f>Tabla2_2[[#This Row],[Manos del proveedor]]/Tabla2_2[[#This Row],[Consumo de Despacho]]</f>
        <v>5.4490196078431374</v>
      </c>
      <c r="M187" s="26">
        <v>238</v>
      </c>
      <c r="N187" s="31">
        <f>Tabla2_2[[#This Row],[Existencia]]/Tabla2_2[[#This Row],[Consumo de Despacho]]</f>
        <v>0.23333333333333334</v>
      </c>
      <c r="O187" s="32">
        <v>1020</v>
      </c>
      <c r="P187" s="58">
        <f>Tabla2_2[[#This Row],[Primer Pedido calculado]]-Tabla2_2[[#This Row],[Primera Entrega (30 días calendario Síntesis Química; 45 días calendario Bio/Biot; 45 días calendario Sustancias Controladas]]</f>
        <v>1020</v>
      </c>
      <c r="Q187" s="58">
        <f t="shared" si="11"/>
        <v>13270.199999999999</v>
      </c>
      <c r="R187" s="58">
        <f>Tabla2_2[[#This Row],[Primer Pedido calculado]]-Tabla2_2[[#This Row],[Consumo de Despacho]]</f>
        <v>0</v>
      </c>
      <c r="S187" s="59">
        <f t="shared" si="12"/>
        <v>0</v>
      </c>
      <c r="T187" s="58">
        <f t="shared" si="14"/>
        <v>17340</v>
      </c>
      <c r="U187" s="59">
        <f t="shared" si="13"/>
        <v>225593.4</v>
      </c>
      <c r="V18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87" s="59">
        <f>SUM(Tabla2_2[[#This Row],[Alcance (en meses)]]+Tabla2_2[[#This Row],[Alcance (en meses)2]]+Tabla2_2[[#This Row],[Alcance (en meses)3]]+Tabla2_2[[#This Row],[Alcance del Pedido 1]])</f>
        <v>19.278431372549022</v>
      </c>
      <c r="X187" s="59">
        <f>Tabla2_2[[#This Row],[Entrega Subsiguiente 2025 (30 días calendario a partir de la solicitud de pedido al proveedor)]]/Tabla2_2[[#This Row],[Consumo de Despacho]]</f>
        <v>17</v>
      </c>
      <c r="Y187" s="59">
        <f>Tabla2_2[[#This Row],[CANTIDAD
TOTAL A COTIZAR]]/Tabla2_2[[#This Row],[Consumo de Despacho]]</f>
        <v>18</v>
      </c>
      <c r="Z187" s="60" t="s">
        <v>67</v>
      </c>
      <c r="AA187" s="60" t="s">
        <v>81</v>
      </c>
      <c r="AB187" s="63" t="s">
        <v>29</v>
      </c>
      <c r="AC187" s="64" t="s">
        <v>289</v>
      </c>
      <c r="AD187" s="63"/>
      <c r="AE187" s="63"/>
      <c r="AF187" s="63"/>
      <c r="AG187" s="63"/>
      <c r="AH187" s="63"/>
    </row>
    <row r="188" spans="1:34" ht="39">
      <c r="A188" s="20">
        <v>180</v>
      </c>
      <c r="B188" s="21">
        <v>103049901</v>
      </c>
      <c r="C188" s="22">
        <v>10388</v>
      </c>
      <c r="D188" s="23" t="s">
        <v>224</v>
      </c>
      <c r="E188" s="24">
        <v>43650</v>
      </c>
      <c r="F188" s="25">
        <v>5.56</v>
      </c>
      <c r="G188" s="25">
        <f t="shared" si="15"/>
        <v>242693.99999999997</v>
      </c>
      <c r="H188" s="26">
        <v>2425</v>
      </c>
      <c r="I188" s="26">
        <v>21980</v>
      </c>
      <c r="J188" s="31">
        <f>Tabla2_2[[#This Row],[Saldos pendientes del contrato]]/Tabla2_2[[#This Row],[Consumo de Despacho]]</f>
        <v>9.0639175257731956</v>
      </c>
      <c r="K188" s="26">
        <v>0</v>
      </c>
      <c r="L188" s="31">
        <f>Tabla2_2[[#This Row],[Manos del proveedor]]/Tabla2_2[[#This Row],[Consumo de Despacho]]</f>
        <v>0</v>
      </c>
      <c r="M188" s="26">
        <v>7072</v>
      </c>
      <c r="N188" s="31">
        <f>Tabla2_2[[#This Row],[Existencia]]/Tabla2_2[[#This Row],[Consumo de Despacho]]</f>
        <v>2.9162886597938145</v>
      </c>
      <c r="O188" s="32">
        <v>2500</v>
      </c>
      <c r="P188" s="58">
        <f>Tabla2_2[[#This Row],[Primer Pedido calculado]]-Tabla2_2[[#This Row],[Primera Entrega (30 días calendario Síntesis Química; 45 días calendario Bio/Biot; 45 días calendario Sustancias Controladas]]</f>
        <v>0</v>
      </c>
      <c r="Q188" s="58">
        <f t="shared" si="11"/>
        <v>0</v>
      </c>
      <c r="R188" s="58">
        <v>2500</v>
      </c>
      <c r="S188" s="59">
        <f t="shared" si="12"/>
        <v>13899.999999999998</v>
      </c>
      <c r="T188" s="58">
        <f t="shared" si="14"/>
        <v>41150</v>
      </c>
      <c r="U188" s="59">
        <f t="shared" si="13"/>
        <v>228793.99999999997</v>
      </c>
      <c r="V18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1.0309278350515463</v>
      </c>
      <c r="W188" s="59">
        <f>SUM(Tabla2_2[[#This Row],[Alcance (en meses)]]+Tabla2_2[[#This Row],[Alcance (en meses)2]]+Tabla2_2[[#This Row],[Alcance (en meses)3]]+Tabla2_2[[#This Row],[Alcance del Pedido 1]])</f>
        <v>13.011134020618556</v>
      </c>
      <c r="X188" s="59">
        <f>Tabla2_2[[#This Row],[Entrega Subsiguiente 2025 (30 días calendario a partir de la solicitud de pedido al proveedor)]]/Tabla2_2[[#This Row],[Consumo de Despacho]]</f>
        <v>16.969072164948454</v>
      </c>
      <c r="Y188" s="59">
        <f>Tabla2_2[[#This Row],[CANTIDAD
TOTAL A COTIZAR]]/Tabla2_2[[#This Row],[Consumo de Despacho]]</f>
        <v>18</v>
      </c>
      <c r="Z188" s="60" t="s">
        <v>49</v>
      </c>
      <c r="AA188" s="60" t="s">
        <v>25</v>
      </c>
      <c r="AB188" s="63" t="s">
        <v>26</v>
      </c>
      <c r="AC188" s="64" t="s">
        <v>289</v>
      </c>
      <c r="AD188" s="63"/>
      <c r="AE188" s="63"/>
      <c r="AF188" s="63"/>
      <c r="AG188" s="63"/>
      <c r="AH188" s="63"/>
    </row>
    <row r="189" spans="1:34" ht="39">
      <c r="A189" s="20">
        <v>181</v>
      </c>
      <c r="B189" s="21">
        <v>103056801</v>
      </c>
      <c r="C189" s="27" t="s">
        <v>225</v>
      </c>
      <c r="D189" s="23" t="s">
        <v>324</v>
      </c>
      <c r="E189" s="24">
        <v>180000</v>
      </c>
      <c r="F189" s="25">
        <v>1.48</v>
      </c>
      <c r="G189" s="25">
        <f t="shared" si="15"/>
        <v>266400</v>
      </c>
      <c r="H189" s="26">
        <v>10000</v>
      </c>
      <c r="I189" s="26">
        <v>474052</v>
      </c>
      <c r="J189" s="31">
        <f>Tabla2_2[[#This Row],[Saldos pendientes del contrato]]/Tabla2_2[[#This Row],[Consumo de Despacho]]</f>
        <v>47.405200000000001</v>
      </c>
      <c r="K189" s="26">
        <v>0</v>
      </c>
      <c r="L189" s="31">
        <f>Tabla2_2[[#This Row],[Manos del proveedor]]/Tabla2_2[[#This Row],[Consumo de Despacho]]</f>
        <v>0</v>
      </c>
      <c r="M189" s="26">
        <v>19232</v>
      </c>
      <c r="N189" s="31">
        <f>Tabla2_2[[#This Row],[Existencia]]/Tabla2_2[[#This Row],[Consumo de Despacho]]</f>
        <v>1.9232</v>
      </c>
      <c r="O189" s="32">
        <v>10000</v>
      </c>
      <c r="P189" s="58">
        <f>Tabla2_2[[#This Row],[Primer Pedido calculado]]-Tabla2_2[[#This Row],[Primera Entrega (30 días calendario Síntesis Química; 45 días calendario Bio/Biot; 45 días calendario Sustancias Controladas]]</f>
        <v>0</v>
      </c>
      <c r="Q189" s="58">
        <f t="shared" si="11"/>
        <v>0</v>
      </c>
      <c r="R189" s="58">
        <v>10000</v>
      </c>
      <c r="S189" s="59">
        <f t="shared" si="12"/>
        <v>14800</v>
      </c>
      <c r="T189" s="58">
        <f t="shared" si="14"/>
        <v>170000</v>
      </c>
      <c r="U189" s="59">
        <f t="shared" si="13"/>
        <v>251600</v>
      </c>
      <c r="V18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89" s="59">
        <f>SUM(Tabla2_2[[#This Row],[Alcance (en meses)]]+Tabla2_2[[#This Row],[Alcance (en meses)2]]+Tabla2_2[[#This Row],[Alcance (en meses)3]]+Tabla2_2[[#This Row],[Alcance del Pedido 1]])</f>
        <v>50.328400000000002</v>
      </c>
      <c r="X189" s="59">
        <f>Tabla2_2[[#This Row],[Entrega Subsiguiente 2025 (30 días calendario a partir de la solicitud de pedido al proveedor)]]/Tabla2_2[[#This Row],[Consumo de Despacho]]</f>
        <v>17</v>
      </c>
      <c r="Y189" s="59">
        <f>Tabla2_2[[#This Row],[CANTIDAD
TOTAL A COTIZAR]]/Tabla2_2[[#This Row],[Consumo de Despacho]]</f>
        <v>18</v>
      </c>
      <c r="Z189" s="60" t="s">
        <v>49</v>
      </c>
      <c r="AA189" s="60" t="s">
        <v>25</v>
      </c>
      <c r="AB189" s="63" t="s">
        <v>71</v>
      </c>
      <c r="AC189" s="64" t="s">
        <v>289</v>
      </c>
      <c r="AD189" s="63"/>
      <c r="AE189" s="63"/>
      <c r="AF189" s="63"/>
      <c r="AG189" s="63"/>
      <c r="AH189" s="63"/>
    </row>
    <row r="190" spans="1:34" ht="26">
      <c r="A190" s="20">
        <v>182</v>
      </c>
      <c r="B190" s="21">
        <v>101024201</v>
      </c>
      <c r="C190" s="38" t="s">
        <v>227</v>
      </c>
      <c r="D190" s="23" t="s">
        <v>228</v>
      </c>
      <c r="E190" s="24">
        <v>5058000</v>
      </c>
      <c r="F190" s="25">
        <v>0.03</v>
      </c>
      <c r="G190" s="25">
        <f t="shared" si="15"/>
        <v>151740</v>
      </c>
      <c r="H190" s="26">
        <v>281000</v>
      </c>
      <c r="I190" s="26">
        <v>60</v>
      </c>
      <c r="J190" s="31">
        <f>Tabla2_2[[#This Row],[Saldos pendientes del contrato]]/Tabla2_2[[#This Row],[Consumo de Despacho]]</f>
        <v>2.1352313167259787E-4</v>
      </c>
      <c r="K190" s="26">
        <v>0</v>
      </c>
      <c r="L190" s="31">
        <f>Tabla2_2[[#This Row],[Manos del proveedor]]/Tabla2_2[[#This Row],[Consumo de Despacho]]</f>
        <v>0</v>
      </c>
      <c r="M190" s="26">
        <v>39700</v>
      </c>
      <c r="N190" s="31">
        <f>Tabla2_2[[#This Row],[Existencia]]/Tabla2_2[[#This Row],[Consumo de Despacho]]</f>
        <v>0.14128113879003559</v>
      </c>
      <c r="O190" s="32">
        <v>843000</v>
      </c>
      <c r="P190" s="58">
        <f>Tabla2_2[[#This Row],[Primer Pedido calculado]]-Tabla2_2[[#This Row],[Primera Entrega (30 días calendario Síntesis Química; 45 días calendario Bio/Biot; 45 días calendario Sustancias Controladas]]</f>
        <v>281000</v>
      </c>
      <c r="Q190" s="59">
        <f t="shared" si="11"/>
        <v>8430</v>
      </c>
      <c r="R190" s="58">
        <f>Tabla2_2[[#This Row],[Primer Pedido calculado]]-Tabla2_2[[#This Row],[Consumo de Despacho]]</f>
        <v>562000</v>
      </c>
      <c r="S190" s="59">
        <f t="shared" si="12"/>
        <v>16860</v>
      </c>
      <c r="T190" s="58">
        <f t="shared" si="14"/>
        <v>4215000</v>
      </c>
      <c r="U190" s="59">
        <f t="shared" si="13"/>
        <v>126450</v>
      </c>
      <c r="V19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90" s="59">
        <f>SUM(Tabla2_2[[#This Row],[Alcance (en meses)]]+Tabla2_2[[#This Row],[Alcance (en meses)2]]+Tabla2_2[[#This Row],[Alcance (en meses)3]]+Tabla2_2[[#This Row],[Alcance del Pedido 1]])</f>
        <v>3.1414946619217083</v>
      </c>
      <c r="X190" s="59">
        <f>Tabla2_2[[#This Row],[Entrega Subsiguiente 2025 (30 días calendario a partir de la solicitud de pedido al proveedor)]]/Tabla2_2[[#This Row],[Consumo de Despacho]]</f>
        <v>15</v>
      </c>
      <c r="Y190" s="59">
        <f>Tabla2_2[[#This Row],[CANTIDAD
TOTAL A COTIZAR]]/Tabla2_2[[#This Row],[Consumo de Despacho]]</f>
        <v>18</v>
      </c>
      <c r="Z190" s="60" t="s">
        <v>24</v>
      </c>
      <c r="AA190" s="60" t="s">
        <v>25</v>
      </c>
      <c r="AB190" s="63" t="s">
        <v>29</v>
      </c>
      <c r="AC190" s="64" t="s">
        <v>289</v>
      </c>
      <c r="AD190" s="63"/>
      <c r="AE190" s="63"/>
      <c r="AF190" s="63"/>
      <c r="AG190" s="63"/>
      <c r="AH190" s="63"/>
    </row>
    <row r="191" spans="1:34" ht="14.5">
      <c r="A191" s="20">
        <v>183</v>
      </c>
      <c r="B191" s="21">
        <v>102073001</v>
      </c>
      <c r="C191" s="22">
        <v>10213</v>
      </c>
      <c r="D191" s="23" t="s">
        <v>229</v>
      </c>
      <c r="E191" s="24">
        <v>200898</v>
      </c>
      <c r="F191" s="25">
        <v>1.06</v>
      </c>
      <c r="G191" s="25">
        <f t="shared" si="15"/>
        <v>212951.88</v>
      </c>
      <c r="H191" s="26">
        <v>11161</v>
      </c>
      <c r="I191" s="26">
        <v>0</v>
      </c>
      <c r="J191" s="31">
        <f>Tabla2_2[[#This Row],[Saldos pendientes del contrato]]/Tabla2_2[[#This Row],[Consumo de Despacho]]</f>
        <v>0</v>
      </c>
      <c r="K191" s="26">
        <v>0</v>
      </c>
      <c r="L191" s="31">
        <f>Tabla2_2[[#This Row],[Manos del proveedor]]/Tabla2_2[[#This Row],[Consumo de Despacho]]</f>
        <v>0</v>
      </c>
      <c r="M191" s="26">
        <v>19504</v>
      </c>
      <c r="N191" s="31">
        <f>Tabla2_2[[#This Row],[Existencia]]/Tabla2_2[[#This Row],[Consumo de Despacho]]</f>
        <v>1.7475136636502107</v>
      </c>
      <c r="O191" s="32">
        <v>33483</v>
      </c>
      <c r="P191" s="58">
        <f>Tabla2_2[[#This Row],[Primer Pedido calculado]]-Tabla2_2[[#This Row],[Primera Entrega (30 días calendario Síntesis Química; 45 días calendario Bio/Biot; 45 días calendario Sustancias Controladas]]</f>
        <v>11161</v>
      </c>
      <c r="Q191" s="59">
        <f t="shared" si="11"/>
        <v>11830.66</v>
      </c>
      <c r="R191" s="58">
        <f>Tabla2_2[[#This Row],[Primer Pedido calculado]]-Tabla2_2[[#This Row],[Consumo de Despacho]]</f>
        <v>22322</v>
      </c>
      <c r="S191" s="59">
        <f t="shared" si="12"/>
        <v>23661.32</v>
      </c>
      <c r="T191" s="58">
        <f t="shared" si="14"/>
        <v>167415</v>
      </c>
      <c r="U191" s="59">
        <f t="shared" si="13"/>
        <v>177459.90000000002</v>
      </c>
      <c r="V19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91" s="59">
        <f>SUM(Tabla2_2[[#This Row],[Alcance (en meses)]]+Tabla2_2[[#This Row],[Alcance (en meses)2]]+Tabla2_2[[#This Row],[Alcance (en meses)3]]+Tabla2_2[[#This Row],[Alcance del Pedido 1]])</f>
        <v>4.7475136636502109</v>
      </c>
      <c r="X191" s="59">
        <f>Tabla2_2[[#This Row],[Entrega Subsiguiente 2025 (30 días calendario a partir de la solicitud de pedido al proveedor)]]/Tabla2_2[[#This Row],[Consumo de Despacho]]</f>
        <v>15</v>
      </c>
      <c r="Y191" s="59">
        <f>Tabla2_2[[#This Row],[CANTIDAD
TOTAL A COTIZAR]]/Tabla2_2[[#This Row],[Consumo de Despacho]]</f>
        <v>18</v>
      </c>
      <c r="Z191" s="60" t="s">
        <v>28</v>
      </c>
      <c r="AA191" s="60" t="s">
        <v>25</v>
      </c>
      <c r="AB191" s="63" t="s">
        <v>71</v>
      </c>
      <c r="AC191" s="64" t="s">
        <v>289</v>
      </c>
      <c r="AD191" s="63"/>
      <c r="AE191" s="63"/>
      <c r="AF191" s="63"/>
      <c r="AG191" s="63"/>
      <c r="AH191" s="63"/>
    </row>
    <row r="192" spans="1:34" ht="26">
      <c r="A192" s="20">
        <v>184</v>
      </c>
      <c r="B192" s="21">
        <v>102048601</v>
      </c>
      <c r="C192" s="22">
        <v>10210</v>
      </c>
      <c r="D192" s="23" t="s">
        <v>230</v>
      </c>
      <c r="E192" s="24">
        <v>3510</v>
      </c>
      <c r="F192" s="25">
        <v>10.97</v>
      </c>
      <c r="G192" s="25">
        <f t="shared" si="15"/>
        <v>38504.700000000004</v>
      </c>
      <c r="H192" s="57">
        <v>195</v>
      </c>
      <c r="I192" s="26">
        <v>1146</v>
      </c>
      <c r="J192" s="31">
        <f>Tabla2_2[[#This Row],[Saldos pendientes del contrato]]/Tabla2_2[[#This Row],[Consumo de Despacho]]</f>
        <v>5.8769230769230774</v>
      </c>
      <c r="K192" s="26">
        <v>0</v>
      </c>
      <c r="L192" s="31">
        <f>Tabla2_2[[#This Row],[Manos del proveedor]]/Tabla2_2[[#This Row],[Consumo de Despacho]]</f>
        <v>0</v>
      </c>
      <c r="M192" s="26">
        <v>643</v>
      </c>
      <c r="N192" s="31">
        <f>Tabla2_2[[#This Row],[Existencia]]/Tabla2_2[[#This Row],[Consumo de Despacho]]</f>
        <v>3.2974358974358973</v>
      </c>
      <c r="O192" s="54">
        <v>195</v>
      </c>
      <c r="P192" s="58">
        <f>Tabla2_2[[#This Row],[Primer Pedido calculado]]-Tabla2_2[[#This Row],[Primera Entrega (30 días calendario Síntesis Química; 45 días calendario Bio/Biot; 45 días calendario Sustancias Controladas]]</f>
        <v>195</v>
      </c>
      <c r="Q192" s="58">
        <f t="shared" si="11"/>
        <v>2139.15</v>
      </c>
      <c r="R192" s="58">
        <v>0</v>
      </c>
      <c r="S192" s="59">
        <f t="shared" si="12"/>
        <v>0</v>
      </c>
      <c r="T192" s="58">
        <f t="shared" si="14"/>
        <v>3315</v>
      </c>
      <c r="U192" s="59">
        <f t="shared" si="13"/>
        <v>36365.550000000003</v>
      </c>
      <c r="V19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92" s="59">
        <f>SUM(Tabla2_2[[#This Row],[Alcance (en meses)]]+Tabla2_2[[#This Row],[Alcance (en meses)2]]+Tabla2_2[[#This Row],[Alcance (en meses)3]]+Tabla2_2[[#This Row],[Alcance del Pedido 1]])</f>
        <v>10.174358974358974</v>
      </c>
      <c r="X192" s="59">
        <f>Tabla2_2[[#This Row],[Entrega Subsiguiente 2025 (30 días calendario a partir de la solicitud de pedido al proveedor)]]/Tabla2_2[[#This Row],[Consumo de Despacho]]</f>
        <v>17</v>
      </c>
      <c r="Y192" s="59">
        <f>Tabla2_2[[#This Row],[CANTIDAD
TOTAL A COTIZAR]]/Tabla2_2[[#This Row],[Consumo de Despacho]]</f>
        <v>18</v>
      </c>
      <c r="Z192" s="60" t="s">
        <v>28</v>
      </c>
      <c r="AA192" s="60" t="s">
        <v>25</v>
      </c>
      <c r="AB192" s="63" t="s">
        <v>44</v>
      </c>
      <c r="AC192" s="64" t="s">
        <v>289</v>
      </c>
      <c r="AD192" s="63"/>
      <c r="AE192" s="63"/>
      <c r="AF192" s="63"/>
      <c r="AG192" s="63"/>
      <c r="AH192" s="63"/>
    </row>
    <row r="193" spans="1:34" ht="26">
      <c r="A193" s="20">
        <v>185</v>
      </c>
      <c r="B193" s="21">
        <v>101054001</v>
      </c>
      <c r="C193" s="22">
        <v>10620</v>
      </c>
      <c r="D193" s="23" t="s">
        <v>231</v>
      </c>
      <c r="E193" s="24">
        <v>1502622</v>
      </c>
      <c r="F193" s="25">
        <v>0.1</v>
      </c>
      <c r="G193" s="25">
        <f t="shared" si="15"/>
        <v>150262.20000000001</v>
      </c>
      <c r="H193" s="26">
        <v>105764</v>
      </c>
      <c r="I193" s="26">
        <v>488040</v>
      </c>
      <c r="J193" s="31">
        <f>Tabla2_2[[#This Row],[Saldos pendientes del contrato]]/Tabla2_2[[#This Row],[Consumo de Despacho]]</f>
        <v>4.6144245679059033</v>
      </c>
      <c r="K193" s="26">
        <v>0</v>
      </c>
      <c r="L193" s="31">
        <f>Tabla2_2[[#This Row],[Manos del proveedor]]/Tabla2_2[[#This Row],[Consumo de Despacho]]</f>
        <v>0</v>
      </c>
      <c r="M193" s="26">
        <v>354900</v>
      </c>
      <c r="N193" s="31">
        <f>Tabla2_2[[#This Row],[Existencia]]/Tabla2_2[[#This Row],[Consumo de Despacho]]</f>
        <v>3.3555841307061005</v>
      </c>
      <c r="O193" s="32">
        <v>50000</v>
      </c>
      <c r="P193" s="58">
        <f>Tabla2_2[[#This Row],[Primer Pedido calculado]]-Tabla2_2[[#This Row],[Primera Entrega (30 días calendario Síntesis Química; 45 días calendario Bio/Biot; 45 días calendario Sustancias Controladas]]</f>
        <v>50000</v>
      </c>
      <c r="Q193" s="58">
        <f t="shared" si="11"/>
        <v>5000</v>
      </c>
      <c r="R193" s="58">
        <v>0</v>
      </c>
      <c r="S193" s="59">
        <f t="shared" si="12"/>
        <v>0</v>
      </c>
      <c r="T193" s="58">
        <f t="shared" si="14"/>
        <v>1452622</v>
      </c>
      <c r="U193" s="59">
        <f t="shared" si="13"/>
        <v>145262.20000000001</v>
      </c>
      <c r="V19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0.47275065239590031</v>
      </c>
      <c r="W193" s="59">
        <f>SUM(Tabla2_2[[#This Row],[Alcance (en meses)]]+Tabla2_2[[#This Row],[Alcance (en meses)2]]+Tabla2_2[[#This Row],[Alcance (en meses)3]]+Tabla2_2[[#This Row],[Alcance del Pedido 1]])</f>
        <v>8.4427593510079042</v>
      </c>
      <c r="X193" s="59">
        <f>Tabla2_2[[#This Row],[Entrega Subsiguiente 2025 (30 días calendario a partir de la solicitud de pedido al proveedor)]]/Tabla2_2[[#This Row],[Consumo de Despacho]]</f>
        <v>13.73455996369275</v>
      </c>
      <c r="Y193" s="59">
        <f>Tabla2_2[[#This Row],[CANTIDAD
TOTAL A COTIZAR]]/Tabla2_2[[#This Row],[Consumo de Despacho]]</f>
        <v>14.20731061608865</v>
      </c>
      <c r="Z193" s="60" t="s">
        <v>24</v>
      </c>
      <c r="AA193" s="60" t="s">
        <v>25</v>
      </c>
      <c r="AB193" s="63" t="s">
        <v>41</v>
      </c>
      <c r="AC193" s="64" t="s">
        <v>289</v>
      </c>
      <c r="AD193" s="63"/>
      <c r="AE193" s="63"/>
      <c r="AF193" s="63"/>
      <c r="AG193" s="63"/>
      <c r="AH193" s="63"/>
    </row>
    <row r="194" spans="1:34" ht="52">
      <c r="A194" s="20">
        <v>186</v>
      </c>
      <c r="B194" s="21">
        <v>102009401</v>
      </c>
      <c r="C194" s="22">
        <v>10275</v>
      </c>
      <c r="D194" s="23" t="s">
        <v>232</v>
      </c>
      <c r="E194" s="24">
        <v>583020</v>
      </c>
      <c r="F194" s="25">
        <v>0.71</v>
      </c>
      <c r="G194" s="25">
        <f t="shared" si="15"/>
        <v>413944.19999999995</v>
      </c>
      <c r="H194" s="26">
        <v>32390</v>
      </c>
      <c r="I194" s="26">
        <v>94180</v>
      </c>
      <c r="J194" s="31">
        <f>Tabla2_2[[#This Row],[Saldos pendientes del contrato]]/Tabla2_2[[#This Row],[Consumo de Despacho]]</f>
        <v>2.9076875578882371</v>
      </c>
      <c r="K194" s="26">
        <v>171480</v>
      </c>
      <c r="L194" s="31">
        <f>Tabla2_2[[#This Row],[Manos del proveedor]]/Tabla2_2[[#This Row],[Consumo de Despacho]]</f>
        <v>5.2942266131522073</v>
      </c>
      <c r="M194" s="26">
        <v>120605</v>
      </c>
      <c r="N194" s="31">
        <f>Tabla2_2[[#This Row],[Existencia]]/Tabla2_2[[#This Row],[Consumo de Despacho]]</f>
        <v>3.723525779561593</v>
      </c>
      <c r="O194" s="32">
        <v>90000</v>
      </c>
      <c r="P194" s="58">
        <f>Tabla2_2[[#This Row],[Primer Pedido calculado]]-Tabla2_2[[#This Row],[Primera Entrega (30 días calendario Síntesis Química; 45 días calendario Bio/Biot; 45 días calendario Sustancias Controladas]]</f>
        <v>32390</v>
      </c>
      <c r="Q194" s="58">
        <f t="shared" si="11"/>
        <v>22996.899999999998</v>
      </c>
      <c r="R194" s="58">
        <f>Tabla2_2[[#This Row],[Primer Pedido calculado]]-Tabla2_2[[#This Row],[Consumo de Despacho]]</f>
        <v>57610</v>
      </c>
      <c r="S194" s="59">
        <f t="shared" si="12"/>
        <v>40903.1</v>
      </c>
      <c r="T194" s="58">
        <f t="shared" si="14"/>
        <v>493020</v>
      </c>
      <c r="U194" s="59">
        <f t="shared" si="13"/>
        <v>350044.19999999995</v>
      </c>
      <c r="V19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2.7786353812905218</v>
      </c>
      <c r="W194" s="59">
        <f>SUM(Tabla2_2[[#This Row],[Alcance (en meses)]]+Tabla2_2[[#This Row],[Alcance (en meses)2]]+Tabla2_2[[#This Row],[Alcance (en meses)3]]+Tabla2_2[[#This Row],[Alcance del Pedido 1]])</f>
        <v>14.704075331892559</v>
      </c>
      <c r="X194" s="59">
        <f>Tabla2_2[[#This Row],[Entrega Subsiguiente 2025 (30 días calendario a partir de la solicitud de pedido al proveedor)]]/Tabla2_2[[#This Row],[Consumo de Despacho]]</f>
        <v>15.221364618709478</v>
      </c>
      <c r="Y194" s="59">
        <f>Tabla2_2[[#This Row],[CANTIDAD
TOTAL A COTIZAR]]/Tabla2_2[[#This Row],[Consumo de Despacho]]</f>
        <v>18</v>
      </c>
      <c r="Z194" s="60" t="s">
        <v>34</v>
      </c>
      <c r="AA194" s="60" t="s">
        <v>25</v>
      </c>
      <c r="AB194" s="63" t="s">
        <v>41</v>
      </c>
      <c r="AC194" s="64" t="s">
        <v>289</v>
      </c>
      <c r="AD194" s="63"/>
      <c r="AE194" s="63"/>
      <c r="AF194" s="63"/>
      <c r="AG194" s="63"/>
      <c r="AH194" s="63"/>
    </row>
    <row r="195" spans="1:34" ht="26">
      <c r="A195" s="20">
        <v>187</v>
      </c>
      <c r="B195" s="21">
        <v>103061201</v>
      </c>
      <c r="C195" s="22">
        <v>102376</v>
      </c>
      <c r="D195" s="23" t="s">
        <v>233</v>
      </c>
      <c r="E195" s="24">
        <v>800000</v>
      </c>
      <c r="F195" s="25">
        <v>1.05</v>
      </c>
      <c r="G195" s="25">
        <f t="shared" si="15"/>
        <v>840000</v>
      </c>
      <c r="H195" s="26">
        <v>47248</v>
      </c>
      <c r="I195" s="26">
        <v>339180</v>
      </c>
      <c r="J195" s="31">
        <f>Tabla2_2[[#This Row],[Saldos pendientes del contrato]]/Tabla2_2[[#This Row],[Consumo de Despacho]]</f>
        <v>7.1787165594310869</v>
      </c>
      <c r="K195" s="26">
        <v>63900</v>
      </c>
      <c r="L195" s="31">
        <f>Tabla2_2[[#This Row],[Manos del proveedor]]/Tabla2_2[[#This Row],[Consumo de Despacho]]</f>
        <v>1.3524381984422622</v>
      </c>
      <c r="M195" s="26">
        <v>0</v>
      </c>
      <c r="N195" s="31">
        <f>Tabla2_2[[#This Row],[Existencia]]/Tabla2_2[[#This Row],[Consumo de Despacho]]</f>
        <v>0</v>
      </c>
      <c r="O195" s="32">
        <v>47220</v>
      </c>
      <c r="P195" s="58">
        <f>Tabla2_2[[#This Row],[Primer Pedido calculado]]-Tabla2_2[[#This Row],[Primera Entrega (30 días calendario Síntesis Química; 45 días calendario Bio/Biot; 45 días calendario Sustancias Controladas]]</f>
        <v>47220</v>
      </c>
      <c r="Q195" s="58">
        <f t="shared" si="11"/>
        <v>49581</v>
      </c>
      <c r="R195" s="58">
        <v>0</v>
      </c>
      <c r="S195" s="59">
        <f t="shared" si="12"/>
        <v>0</v>
      </c>
      <c r="T195" s="58">
        <f t="shared" si="14"/>
        <v>752780</v>
      </c>
      <c r="U195" s="59">
        <f t="shared" si="13"/>
        <v>790419</v>
      </c>
      <c r="V19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0.99940738232306126</v>
      </c>
      <c r="W195" s="59">
        <f>SUM(Tabla2_2[[#This Row],[Alcance (en meses)]]+Tabla2_2[[#This Row],[Alcance (en meses)2]]+Tabla2_2[[#This Row],[Alcance (en meses)3]]+Tabla2_2[[#This Row],[Alcance del Pedido 1]])</f>
        <v>9.5305621401964107</v>
      </c>
      <c r="X195" s="59">
        <f>Tabla2_2[[#This Row],[Entrega Subsiguiente 2025 (30 días calendario a partir de la solicitud de pedido al proveedor)]]/Tabla2_2[[#This Row],[Consumo de Despacho]]</f>
        <v>15.932526244497122</v>
      </c>
      <c r="Y195" s="59">
        <f>Tabla2_2[[#This Row],[CANTIDAD
TOTAL A COTIZAR]]/Tabla2_2[[#This Row],[Consumo de Despacho]]</f>
        <v>16.931933626820182</v>
      </c>
      <c r="Z195" s="60" t="s">
        <v>49</v>
      </c>
      <c r="AA195" s="60" t="s">
        <v>25</v>
      </c>
      <c r="AB195" s="63" t="s">
        <v>35</v>
      </c>
      <c r="AC195" s="64" t="s">
        <v>289</v>
      </c>
      <c r="AD195" s="63"/>
      <c r="AE195" s="63"/>
      <c r="AF195" s="63"/>
      <c r="AG195" s="63"/>
      <c r="AH195" s="63"/>
    </row>
    <row r="196" spans="1:34" ht="26">
      <c r="A196" s="20">
        <v>188</v>
      </c>
      <c r="B196" s="21">
        <v>101000201</v>
      </c>
      <c r="C196" s="22">
        <v>106461</v>
      </c>
      <c r="D196" s="28" t="s">
        <v>234</v>
      </c>
      <c r="E196" s="24">
        <v>13538664</v>
      </c>
      <c r="F196" s="25">
        <v>0.05</v>
      </c>
      <c r="G196" s="25">
        <f t="shared" si="15"/>
        <v>676933.20000000007</v>
      </c>
      <c r="H196" s="26">
        <v>908948</v>
      </c>
      <c r="I196" s="26">
        <v>0</v>
      </c>
      <c r="J196" s="31">
        <f>Tabla2_2[[#This Row],[Saldos pendientes del contrato]]/Tabla2_2[[#This Row],[Consumo de Despacho]]</f>
        <v>0</v>
      </c>
      <c r="K196" s="26">
        <v>0</v>
      </c>
      <c r="L196" s="31">
        <f>Tabla2_2[[#This Row],[Manos del proveedor]]/Tabla2_2[[#This Row],[Consumo de Despacho]]</f>
        <v>0</v>
      </c>
      <c r="M196" s="26">
        <v>0</v>
      </c>
      <c r="N196" s="31">
        <f>Tabla2_2[[#This Row],[Existencia]]/Tabla2_2[[#This Row],[Consumo de Despacho]]</f>
        <v>0</v>
      </c>
      <c r="O196" s="32">
        <v>2726844</v>
      </c>
      <c r="P196" s="58">
        <f>Tabla2_2[[#This Row],[Primer Pedido calculado]]-Tabla2_2[[#This Row],[Primera Entrega (30 días calendario Síntesis Química; 45 días calendario Bio/Biot; 45 días calendario Sustancias Controladas]]</f>
        <v>908948</v>
      </c>
      <c r="Q196" s="59">
        <f t="shared" si="11"/>
        <v>45447.4</v>
      </c>
      <c r="R196" s="58">
        <f>Tabla2_2[[#This Row],[Primer Pedido calculado]]-Tabla2_2[[#This Row],[Consumo de Despacho]]</f>
        <v>1817896</v>
      </c>
      <c r="S196" s="59">
        <f t="shared" si="12"/>
        <v>90894.8</v>
      </c>
      <c r="T196" s="58">
        <f t="shared" si="14"/>
        <v>10811820</v>
      </c>
      <c r="U196" s="59">
        <f t="shared" si="13"/>
        <v>540591</v>
      </c>
      <c r="V19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196" s="59">
        <f>SUM(Tabla2_2[[#This Row],[Alcance (en meses)]]+Tabla2_2[[#This Row],[Alcance (en meses)2]]+Tabla2_2[[#This Row],[Alcance (en meses)3]]+Tabla2_2[[#This Row],[Alcance del Pedido 1]])</f>
        <v>3</v>
      </c>
      <c r="X196" s="59">
        <f>Tabla2_2[[#This Row],[Entrega Subsiguiente 2025 (30 días calendario a partir de la solicitud de pedido al proveedor)]]/Tabla2_2[[#This Row],[Consumo de Despacho]]</f>
        <v>11.89487187385857</v>
      </c>
      <c r="Y196" s="59">
        <f>Tabla2_2[[#This Row],[CANTIDAD
TOTAL A COTIZAR]]/Tabla2_2[[#This Row],[Consumo de Despacho]]</f>
        <v>14.89487187385857</v>
      </c>
      <c r="Z196" s="60" t="s">
        <v>24</v>
      </c>
      <c r="AA196" s="60" t="s">
        <v>55</v>
      </c>
      <c r="AB196" s="63" t="s">
        <v>35</v>
      </c>
      <c r="AC196" s="64" t="s">
        <v>289</v>
      </c>
      <c r="AD196" s="63"/>
      <c r="AE196" s="63"/>
      <c r="AF196" s="63"/>
      <c r="AG196" s="63"/>
      <c r="AH196" s="63"/>
    </row>
    <row r="197" spans="1:34" ht="52">
      <c r="A197" s="20">
        <v>189</v>
      </c>
      <c r="B197" s="21">
        <v>103043401</v>
      </c>
      <c r="C197" s="22">
        <v>10184</v>
      </c>
      <c r="D197" s="23" t="s">
        <v>326</v>
      </c>
      <c r="E197" s="24">
        <v>327600</v>
      </c>
      <c r="F197" s="25">
        <v>0.93</v>
      </c>
      <c r="G197" s="25">
        <f t="shared" si="15"/>
        <v>304668</v>
      </c>
      <c r="H197" s="26">
        <v>18200</v>
      </c>
      <c r="I197" s="26">
        <v>72378</v>
      </c>
      <c r="J197" s="31">
        <f>Tabla2_2[[#This Row],[Saldos pendientes del contrato]]/Tabla2_2[[#This Row],[Consumo de Despacho]]</f>
        <v>3.9768131868131866</v>
      </c>
      <c r="K197" s="26">
        <v>0</v>
      </c>
      <c r="L197" s="31">
        <f>Tabla2_2[[#This Row],[Manos del proveedor]]/Tabla2_2[[#This Row],[Consumo de Despacho]]</f>
        <v>0</v>
      </c>
      <c r="M197" s="26">
        <v>96240</v>
      </c>
      <c r="N197" s="31">
        <f>Tabla2_2[[#This Row],[Existencia]]/Tabla2_2[[#This Row],[Consumo de Despacho]]</f>
        <v>5.2879120879120878</v>
      </c>
      <c r="O197" s="32">
        <v>18200</v>
      </c>
      <c r="P197" s="58">
        <f>Tabla2_2[[#This Row],[Primer Pedido calculado]]-Tabla2_2[[#This Row],[Primera Entrega (30 días calendario Síntesis Química; 45 días calendario Bio/Biot; 45 días calendario Sustancias Controladas]]</f>
        <v>0</v>
      </c>
      <c r="Q197" s="58">
        <f t="shared" si="11"/>
        <v>0</v>
      </c>
      <c r="R197" s="58">
        <v>18200</v>
      </c>
      <c r="S197" s="59">
        <f t="shared" si="12"/>
        <v>16926</v>
      </c>
      <c r="T197" s="58">
        <f t="shared" si="14"/>
        <v>309400</v>
      </c>
      <c r="U197" s="59">
        <f t="shared" si="13"/>
        <v>287742</v>
      </c>
      <c r="V19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97" s="59">
        <f>SUM(Tabla2_2[[#This Row],[Alcance (en meses)]]+Tabla2_2[[#This Row],[Alcance (en meses)2]]+Tabla2_2[[#This Row],[Alcance (en meses)3]]+Tabla2_2[[#This Row],[Alcance del Pedido 1]])</f>
        <v>10.264725274725274</v>
      </c>
      <c r="X197" s="59">
        <f>Tabla2_2[[#This Row],[Entrega Subsiguiente 2025 (30 días calendario a partir de la solicitud de pedido al proveedor)]]/Tabla2_2[[#This Row],[Consumo de Despacho]]</f>
        <v>17</v>
      </c>
      <c r="Y197" s="59">
        <f>Tabla2_2[[#This Row],[CANTIDAD
TOTAL A COTIZAR]]/Tabla2_2[[#This Row],[Consumo de Despacho]]</f>
        <v>18</v>
      </c>
      <c r="Z197" s="60" t="s">
        <v>49</v>
      </c>
      <c r="AA197" s="60" t="s">
        <v>25</v>
      </c>
      <c r="AB197" s="63" t="s">
        <v>58</v>
      </c>
      <c r="AC197" s="64" t="s">
        <v>289</v>
      </c>
      <c r="AD197" s="63"/>
      <c r="AE197" s="63"/>
      <c r="AF197" s="63"/>
      <c r="AG197" s="63"/>
      <c r="AH197" s="63"/>
    </row>
    <row r="198" spans="1:34" ht="39">
      <c r="A198" s="20">
        <v>190</v>
      </c>
      <c r="B198" s="21">
        <v>103048901</v>
      </c>
      <c r="C198" s="22">
        <v>10186</v>
      </c>
      <c r="D198" s="23" t="s">
        <v>236</v>
      </c>
      <c r="E198" s="24">
        <v>35226</v>
      </c>
      <c r="F198" s="25">
        <v>1.05</v>
      </c>
      <c r="G198" s="25">
        <f t="shared" si="15"/>
        <v>36987.300000000003</v>
      </c>
      <c r="H198" s="26">
        <v>1957</v>
      </c>
      <c r="I198" s="26">
        <v>7786</v>
      </c>
      <c r="J198" s="31">
        <f>Tabla2_2[[#This Row],[Saldos pendientes del contrato]]/Tabla2_2[[#This Row],[Consumo de Despacho]]</f>
        <v>3.9785385794583545</v>
      </c>
      <c r="K198" s="26">
        <v>6000</v>
      </c>
      <c r="L198" s="31">
        <f>Tabla2_2[[#This Row],[Manos del proveedor]]/Tabla2_2[[#This Row],[Consumo de Despacho]]</f>
        <v>3.0659172202350535</v>
      </c>
      <c r="M198" s="26">
        <v>4594</v>
      </c>
      <c r="N198" s="31">
        <f>Tabla2_2[[#This Row],[Existencia]]/Tabla2_2[[#This Row],[Consumo de Despacho]]</f>
        <v>2.3474706182933063</v>
      </c>
      <c r="O198" s="32">
        <v>2000</v>
      </c>
      <c r="P198" s="58">
        <f>Tabla2_2[[#This Row],[Primer Pedido calculado]]-Tabla2_2[[#This Row],[Primera Entrega (30 días calendario Síntesis Química; 45 días calendario Bio/Biot; 45 días calendario Sustancias Controladas]]</f>
        <v>0</v>
      </c>
      <c r="Q198" s="58">
        <f t="shared" si="11"/>
        <v>0</v>
      </c>
      <c r="R198" s="58">
        <v>2000</v>
      </c>
      <c r="S198" s="59">
        <f t="shared" si="12"/>
        <v>2100</v>
      </c>
      <c r="T198" s="58">
        <f t="shared" si="14"/>
        <v>33226</v>
      </c>
      <c r="U198" s="59">
        <f t="shared" si="13"/>
        <v>34887.300000000003</v>
      </c>
      <c r="V19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1.021972406745018</v>
      </c>
      <c r="W198" s="59">
        <f>SUM(Tabla2_2[[#This Row],[Alcance (en meses)]]+Tabla2_2[[#This Row],[Alcance (en meses)2]]+Tabla2_2[[#This Row],[Alcance (en meses)3]]+Tabla2_2[[#This Row],[Alcance del Pedido 1]])</f>
        <v>10.413898824731731</v>
      </c>
      <c r="X198" s="59">
        <f>Tabla2_2[[#This Row],[Entrega Subsiguiente 2025 (30 días calendario a partir de la solicitud de pedido al proveedor)]]/Tabla2_2[[#This Row],[Consumo de Despacho]]</f>
        <v>16.978027593254982</v>
      </c>
      <c r="Y198" s="59">
        <f>Tabla2_2[[#This Row],[CANTIDAD
TOTAL A COTIZAR]]/Tabla2_2[[#This Row],[Consumo de Despacho]]</f>
        <v>18</v>
      </c>
      <c r="Z198" s="60" t="s">
        <v>49</v>
      </c>
      <c r="AA198" s="60" t="s">
        <v>25</v>
      </c>
      <c r="AB198" s="63" t="s">
        <v>26</v>
      </c>
      <c r="AC198" s="64" t="s">
        <v>289</v>
      </c>
      <c r="AD198" s="63"/>
      <c r="AE198" s="63"/>
      <c r="AF198" s="63"/>
      <c r="AG198" s="63"/>
      <c r="AH198" s="63"/>
    </row>
    <row r="199" spans="1:34" ht="26">
      <c r="A199" s="20">
        <v>191</v>
      </c>
      <c r="B199" s="21">
        <v>102062401</v>
      </c>
      <c r="C199" s="22">
        <v>10198</v>
      </c>
      <c r="D199" s="23" t="s">
        <v>237</v>
      </c>
      <c r="E199" s="24">
        <v>4644</v>
      </c>
      <c r="F199" s="25">
        <v>9</v>
      </c>
      <c r="G199" s="25">
        <f t="shared" si="15"/>
        <v>41796</v>
      </c>
      <c r="H199" s="26">
        <v>258</v>
      </c>
      <c r="I199" s="26">
        <v>2190</v>
      </c>
      <c r="J199" s="31">
        <f>Tabla2_2[[#This Row],[Saldos pendientes del contrato]]/Tabla2_2[[#This Row],[Consumo de Despacho]]</f>
        <v>8.4883720930232567</v>
      </c>
      <c r="K199" s="26">
        <v>1500</v>
      </c>
      <c r="L199" s="31">
        <f>Tabla2_2[[#This Row],[Manos del proveedor]]/Tabla2_2[[#This Row],[Consumo de Despacho]]</f>
        <v>5.8139534883720927</v>
      </c>
      <c r="M199" s="26">
        <v>123</v>
      </c>
      <c r="N199" s="31">
        <f>Tabla2_2[[#This Row],[Existencia]]/Tabla2_2[[#This Row],[Consumo de Despacho]]</f>
        <v>0.47674418604651164</v>
      </c>
      <c r="O199" s="32">
        <v>258</v>
      </c>
      <c r="P199" s="58">
        <f>Tabla2_2[[#This Row],[Primer Pedido calculado]]-Tabla2_2[[#This Row],[Primera Entrega (30 días calendario Síntesis Química; 45 días calendario Bio/Biot; 45 días calendario Sustancias Controladas]]</f>
        <v>258</v>
      </c>
      <c r="Q199" s="58">
        <f t="shared" si="11"/>
        <v>2322</v>
      </c>
      <c r="R199" s="58">
        <f>Tabla2_2[[#This Row],[Primer Pedido calculado]]-Tabla2_2[[#This Row],[Consumo de Despacho]]</f>
        <v>0</v>
      </c>
      <c r="S199" s="59">
        <f t="shared" si="12"/>
        <v>0</v>
      </c>
      <c r="T199" s="58">
        <f t="shared" si="14"/>
        <v>4386</v>
      </c>
      <c r="U199" s="59">
        <f t="shared" si="13"/>
        <v>39474</v>
      </c>
      <c r="V19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199" s="59">
        <f>SUM(Tabla2_2[[#This Row],[Alcance (en meses)]]+Tabla2_2[[#This Row],[Alcance (en meses)2]]+Tabla2_2[[#This Row],[Alcance (en meses)3]]+Tabla2_2[[#This Row],[Alcance del Pedido 1]])</f>
        <v>15.779069767441861</v>
      </c>
      <c r="X199" s="59">
        <f>Tabla2_2[[#This Row],[Entrega Subsiguiente 2025 (30 días calendario a partir de la solicitud de pedido al proveedor)]]/Tabla2_2[[#This Row],[Consumo de Despacho]]</f>
        <v>17</v>
      </c>
      <c r="Y199" s="59">
        <f>Tabla2_2[[#This Row],[CANTIDAD
TOTAL A COTIZAR]]/Tabla2_2[[#This Row],[Consumo de Despacho]]</f>
        <v>18</v>
      </c>
      <c r="Z199" s="60" t="s">
        <v>28</v>
      </c>
      <c r="AA199" s="60" t="s">
        <v>25</v>
      </c>
      <c r="AB199" s="63" t="s">
        <v>29</v>
      </c>
      <c r="AC199" s="64" t="s">
        <v>289</v>
      </c>
      <c r="AD199" s="63"/>
      <c r="AE199" s="63"/>
      <c r="AF199" s="63"/>
      <c r="AG199" s="63"/>
      <c r="AH199" s="63"/>
    </row>
    <row r="200" spans="1:34" ht="14.5">
      <c r="A200" s="20">
        <v>192</v>
      </c>
      <c r="B200" s="21">
        <v>101094001</v>
      </c>
      <c r="C200" s="22">
        <v>12028</v>
      </c>
      <c r="D200" s="23" t="s">
        <v>238</v>
      </c>
      <c r="E200" s="24">
        <v>59400</v>
      </c>
      <c r="F200" s="25">
        <v>9.41</v>
      </c>
      <c r="G200" s="25">
        <f t="shared" si="15"/>
        <v>558954</v>
      </c>
      <c r="H200" s="26">
        <v>3300</v>
      </c>
      <c r="I200" s="26">
        <v>57112</v>
      </c>
      <c r="J200" s="31">
        <f>Tabla2_2[[#This Row],[Saldos pendientes del contrato]]/Tabla2_2[[#This Row],[Consumo de Despacho]]</f>
        <v>17.306666666666668</v>
      </c>
      <c r="K200" s="26">
        <v>0</v>
      </c>
      <c r="L200" s="31">
        <f>Tabla2_2[[#This Row],[Manos del proveedor]]/Tabla2_2[[#This Row],[Consumo de Despacho]]</f>
        <v>0</v>
      </c>
      <c r="M200" s="26">
        <v>15700</v>
      </c>
      <c r="N200" s="31">
        <f>Tabla2_2[[#This Row],[Existencia]]/Tabla2_2[[#This Row],[Consumo de Despacho]]</f>
        <v>4.7575757575757578</v>
      </c>
      <c r="O200" s="32">
        <v>3300</v>
      </c>
      <c r="P200" s="58">
        <f>Tabla2_2[[#This Row],[Primer Pedido calculado]]-Tabla2_2[[#This Row],[Primera Entrega (30 días calendario Síntesis Química; 45 días calendario Bio/Biot; 45 días calendario Sustancias Controladas]]</f>
        <v>0</v>
      </c>
      <c r="Q200" s="58">
        <f t="shared" si="11"/>
        <v>0</v>
      </c>
      <c r="R200" s="58">
        <v>3300</v>
      </c>
      <c r="S200" s="59">
        <f t="shared" si="12"/>
        <v>31053</v>
      </c>
      <c r="T200" s="58">
        <f t="shared" si="14"/>
        <v>56100</v>
      </c>
      <c r="U200" s="59">
        <f t="shared" si="13"/>
        <v>527901</v>
      </c>
      <c r="V20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200" s="59">
        <f>SUM(Tabla2_2[[#This Row],[Alcance (en meses)]]+Tabla2_2[[#This Row],[Alcance (en meses)2]]+Tabla2_2[[#This Row],[Alcance (en meses)3]]+Tabla2_2[[#This Row],[Alcance del Pedido 1]])</f>
        <v>23.064242424242426</v>
      </c>
      <c r="X200" s="59">
        <f>Tabla2_2[[#This Row],[Entrega Subsiguiente 2025 (30 días calendario a partir de la solicitud de pedido al proveedor)]]/Tabla2_2[[#This Row],[Consumo de Despacho]]</f>
        <v>17</v>
      </c>
      <c r="Y200" s="59">
        <f>Tabla2_2[[#This Row],[CANTIDAD
TOTAL A COTIZAR]]/Tabla2_2[[#This Row],[Consumo de Despacho]]</f>
        <v>18</v>
      </c>
      <c r="Z200" s="60" t="s">
        <v>67</v>
      </c>
      <c r="AA200" s="60" t="s">
        <v>81</v>
      </c>
      <c r="AB200" s="63" t="s">
        <v>32</v>
      </c>
      <c r="AC200" s="64" t="s">
        <v>287</v>
      </c>
      <c r="AD200" s="63"/>
      <c r="AE200" s="63"/>
      <c r="AF200" s="63"/>
      <c r="AG200" s="63"/>
      <c r="AH200" s="63"/>
    </row>
    <row r="201" spans="1:34" ht="26">
      <c r="A201" s="20">
        <v>193</v>
      </c>
      <c r="B201" s="21">
        <v>102018101</v>
      </c>
      <c r="C201" s="22">
        <v>10334</v>
      </c>
      <c r="D201" s="23" t="s">
        <v>239</v>
      </c>
      <c r="E201" s="24">
        <v>70938</v>
      </c>
      <c r="F201" s="25">
        <v>1.31</v>
      </c>
      <c r="G201" s="25">
        <f t="shared" si="15"/>
        <v>92928.78</v>
      </c>
      <c r="H201" s="26">
        <v>3941</v>
      </c>
      <c r="I201" s="26">
        <v>0</v>
      </c>
      <c r="J201" s="31">
        <f>Tabla2_2[[#This Row],[Saldos pendientes del contrato]]/Tabla2_2[[#This Row],[Consumo de Despacho]]</f>
        <v>0</v>
      </c>
      <c r="K201" s="26">
        <v>0</v>
      </c>
      <c r="L201" s="31">
        <f>Tabla2_2[[#This Row],[Manos del proveedor]]/Tabla2_2[[#This Row],[Consumo de Despacho]]</f>
        <v>0</v>
      </c>
      <c r="M201" s="26">
        <v>21380</v>
      </c>
      <c r="N201" s="31">
        <f>Tabla2_2[[#This Row],[Existencia]]/Tabla2_2[[#This Row],[Consumo de Despacho]]</f>
        <v>5.4250190307028676</v>
      </c>
      <c r="O201" s="32">
        <v>12000</v>
      </c>
      <c r="P201" s="58">
        <f>Tabla2_2[[#This Row],[Primer Pedido calculado]]-Tabla2_2[[#This Row],[Primera Entrega (30 días calendario Síntesis Química; 45 días calendario Bio/Biot; 45 días calendario Sustancias Controladas]]</f>
        <v>0</v>
      </c>
      <c r="Q201" s="58">
        <f t="shared" ref="Q201:Q228" si="16">+P201*F201</f>
        <v>0</v>
      </c>
      <c r="R201" s="58">
        <v>12000</v>
      </c>
      <c r="S201" s="59">
        <f t="shared" ref="S201:S228" si="17">+R201*F201</f>
        <v>15720</v>
      </c>
      <c r="T201" s="58">
        <f t="shared" si="14"/>
        <v>58938</v>
      </c>
      <c r="U201" s="59">
        <f t="shared" ref="U201:U228" si="18">+T201*F201</f>
        <v>77208.78</v>
      </c>
      <c r="V20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3.0449124587668104</v>
      </c>
      <c r="W201" s="59">
        <f>SUM(Tabla2_2[[#This Row],[Alcance (en meses)]]+Tabla2_2[[#This Row],[Alcance (en meses)2]]+Tabla2_2[[#This Row],[Alcance (en meses)3]]+Tabla2_2[[#This Row],[Alcance del Pedido 1]])</f>
        <v>8.469931489469678</v>
      </c>
      <c r="X201" s="59">
        <f>Tabla2_2[[#This Row],[Entrega Subsiguiente 2025 (30 días calendario a partir de la solicitud de pedido al proveedor)]]/Tabla2_2[[#This Row],[Consumo de Despacho]]</f>
        <v>14.955087541233189</v>
      </c>
      <c r="Y201" s="59">
        <f>Tabla2_2[[#This Row],[CANTIDAD
TOTAL A COTIZAR]]/Tabla2_2[[#This Row],[Consumo de Despacho]]</f>
        <v>18</v>
      </c>
      <c r="Z201" s="60" t="s">
        <v>34</v>
      </c>
      <c r="AA201" s="60" t="s">
        <v>25</v>
      </c>
      <c r="AB201" s="63" t="s">
        <v>58</v>
      </c>
      <c r="AC201" s="64" t="s">
        <v>289</v>
      </c>
      <c r="AD201" s="63"/>
      <c r="AE201" s="63"/>
      <c r="AF201" s="63"/>
      <c r="AG201" s="63"/>
      <c r="AH201" s="63"/>
    </row>
    <row r="202" spans="1:34" ht="26">
      <c r="A202" s="20">
        <v>194</v>
      </c>
      <c r="B202" s="21">
        <v>102019001</v>
      </c>
      <c r="C202" s="22">
        <v>10980</v>
      </c>
      <c r="D202" s="23" t="s">
        <v>240</v>
      </c>
      <c r="E202" s="24">
        <v>46800</v>
      </c>
      <c r="F202" s="25">
        <v>15</v>
      </c>
      <c r="G202" s="25">
        <f t="shared" si="15"/>
        <v>702000</v>
      </c>
      <c r="H202" s="26">
        <v>2600</v>
      </c>
      <c r="I202" s="26">
        <v>0</v>
      </c>
      <c r="J202" s="31">
        <f>Tabla2_2[[#This Row],[Saldos pendientes del contrato]]/Tabla2_2[[#This Row],[Consumo de Despacho]]</f>
        <v>0</v>
      </c>
      <c r="K202" s="26">
        <v>0</v>
      </c>
      <c r="L202" s="31">
        <f>Tabla2_2[[#This Row],[Manos del proveedor]]/Tabla2_2[[#This Row],[Consumo de Despacho]]</f>
        <v>0</v>
      </c>
      <c r="M202" s="26">
        <v>0</v>
      </c>
      <c r="N202" s="31">
        <f>Tabla2_2[[#This Row],[Existencia]]/Tabla2_2[[#This Row],[Consumo de Despacho]]</f>
        <v>0</v>
      </c>
      <c r="O202" s="32">
        <v>7800</v>
      </c>
      <c r="P202" s="58">
        <f>Tabla2_2[[#This Row],[Primer Pedido calculado]]-Tabla2_2[[#This Row],[Primera Entrega (30 días calendario Síntesis Química; 45 días calendario Bio/Biot; 45 días calendario Sustancias Controladas]]</f>
        <v>2600</v>
      </c>
      <c r="Q202" s="59">
        <f t="shared" si="16"/>
        <v>39000</v>
      </c>
      <c r="R202" s="58">
        <f>Tabla2_2[[#This Row],[Primer Pedido calculado]]-Tabla2_2[[#This Row],[Consumo de Despacho]]</f>
        <v>5200</v>
      </c>
      <c r="S202" s="59">
        <f t="shared" si="17"/>
        <v>78000</v>
      </c>
      <c r="T202" s="58">
        <f t="shared" ref="T202:T228" si="19">+E202-O202</f>
        <v>39000</v>
      </c>
      <c r="U202" s="59">
        <f t="shared" si="18"/>
        <v>585000</v>
      </c>
      <c r="V20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02" s="59">
        <f>SUM(Tabla2_2[[#This Row],[Alcance (en meses)]]+Tabla2_2[[#This Row],[Alcance (en meses)2]]+Tabla2_2[[#This Row],[Alcance (en meses)3]]+Tabla2_2[[#This Row],[Alcance del Pedido 1]])</f>
        <v>3</v>
      </c>
      <c r="X202" s="59">
        <f>Tabla2_2[[#This Row],[Entrega Subsiguiente 2025 (30 días calendario a partir de la solicitud de pedido al proveedor)]]/Tabla2_2[[#This Row],[Consumo de Despacho]]</f>
        <v>15</v>
      </c>
      <c r="Y202" s="59">
        <f>Tabla2_2[[#This Row],[CANTIDAD
TOTAL A COTIZAR]]/Tabla2_2[[#This Row],[Consumo de Despacho]]</f>
        <v>18</v>
      </c>
      <c r="Z202" s="60" t="s">
        <v>34</v>
      </c>
      <c r="AA202" s="60" t="s">
        <v>25</v>
      </c>
      <c r="AB202" s="63" t="s">
        <v>35</v>
      </c>
      <c r="AC202" s="64" t="s">
        <v>289</v>
      </c>
      <c r="AD202" s="63"/>
      <c r="AE202" s="63"/>
      <c r="AF202" s="63"/>
      <c r="AG202" s="63"/>
      <c r="AH202" s="63"/>
    </row>
    <row r="203" spans="1:34" ht="52">
      <c r="A203" s="20">
        <v>195</v>
      </c>
      <c r="B203" s="21">
        <v>102099401</v>
      </c>
      <c r="C203" s="22">
        <v>104360</v>
      </c>
      <c r="D203" s="23" t="s">
        <v>241</v>
      </c>
      <c r="E203" s="24">
        <v>1298736</v>
      </c>
      <c r="F203" s="25">
        <v>0.5</v>
      </c>
      <c r="G203" s="25">
        <f t="shared" si="15"/>
        <v>649368</v>
      </c>
      <c r="H203" s="26">
        <v>72152</v>
      </c>
      <c r="I203" s="26">
        <v>0</v>
      </c>
      <c r="J203" s="31">
        <f>Tabla2_2[[#This Row],[Saldos pendientes del contrato]]/Tabla2_2[[#This Row],[Consumo de Despacho]]</f>
        <v>0</v>
      </c>
      <c r="K203" s="26">
        <v>0</v>
      </c>
      <c r="L203" s="31">
        <f>Tabla2_2[[#This Row],[Manos del proveedor]]/Tabla2_2[[#This Row],[Consumo de Despacho]]</f>
        <v>0</v>
      </c>
      <c r="M203" s="26">
        <v>0</v>
      </c>
      <c r="N203" s="31">
        <f>Tabla2_2[[#This Row],[Existencia]]/Tabla2_2[[#This Row],[Consumo de Despacho]]</f>
        <v>0</v>
      </c>
      <c r="O203" s="32">
        <v>216456</v>
      </c>
      <c r="P203" s="58">
        <f>Tabla2_2[[#This Row],[Primer Pedido calculado]]-Tabla2_2[[#This Row],[Primera Entrega (30 días calendario Síntesis Química; 45 días calendario Bio/Biot; 45 días calendario Sustancias Controladas]]</f>
        <v>72152</v>
      </c>
      <c r="Q203" s="59">
        <f t="shared" si="16"/>
        <v>36076</v>
      </c>
      <c r="R203" s="58">
        <f>Tabla2_2[[#This Row],[Primer Pedido calculado]]-Tabla2_2[[#This Row],[Consumo de Despacho]]</f>
        <v>144304</v>
      </c>
      <c r="S203" s="59">
        <f t="shared" si="17"/>
        <v>72152</v>
      </c>
      <c r="T203" s="58">
        <f t="shared" si="19"/>
        <v>1082280</v>
      </c>
      <c r="U203" s="59">
        <f t="shared" si="18"/>
        <v>541140</v>
      </c>
      <c r="V20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03" s="59">
        <f>SUM(Tabla2_2[[#This Row],[Alcance (en meses)]]+Tabla2_2[[#This Row],[Alcance (en meses)2]]+Tabla2_2[[#This Row],[Alcance (en meses)3]]+Tabla2_2[[#This Row],[Alcance del Pedido 1]])</f>
        <v>3</v>
      </c>
      <c r="X203" s="59">
        <f>Tabla2_2[[#This Row],[Entrega Subsiguiente 2025 (30 días calendario a partir de la solicitud de pedido al proveedor)]]/Tabla2_2[[#This Row],[Consumo de Despacho]]</f>
        <v>15</v>
      </c>
      <c r="Y203" s="59">
        <f>Tabla2_2[[#This Row],[CANTIDAD
TOTAL A COTIZAR]]/Tabla2_2[[#This Row],[Consumo de Despacho]]</f>
        <v>18</v>
      </c>
      <c r="Z203" s="60" t="s">
        <v>37</v>
      </c>
      <c r="AA203" s="60" t="s">
        <v>25</v>
      </c>
      <c r="AB203" s="63" t="s">
        <v>35</v>
      </c>
      <c r="AC203" s="64" t="s">
        <v>289</v>
      </c>
      <c r="AD203" s="63"/>
      <c r="AE203" s="63"/>
      <c r="AF203" s="63"/>
      <c r="AG203" s="63"/>
      <c r="AH203" s="63"/>
    </row>
    <row r="204" spans="1:34" ht="52">
      <c r="A204" s="20">
        <v>196</v>
      </c>
      <c r="B204" s="21">
        <v>102017401</v>
      </c>
      <c r="C204" s="22">
        <v>11037</v>
      </c>
      <c r="D204" s="23" t="s">
        <v>242</v>
      </c>
      <c r="E204" s="24">
        <v>853164</v>
      </c>
      <c r="F204" s="25">
        <v>0.53</v>
      </c>
      <c r="G204" s="25">
        <f t="shared" si="15"/>
        <v>452176.92000000004</v>
      </c>
      <c r="H204" s="26">
        <v>47398</v>
      </c>
      <c r="I204" s="26">
        <v>0</v>
      </c>
      <c r="J204" s="31">
        <f>Tabla2_2[[#This Row],[Saldos pendientes del contrato]]/Tabla2_2[[#This Row],[Consumo de Despacho]]</f>
        <v>0</v>
      </c>
      <c r="K204" s="26">
        <v>0</v>
      </c>
      <c r="L204" s="31">
        <f>Tabla2_2[[#This Row],[Manos del proveedor]]/Tabla2_2[[#This Row],[Consumo de Despacho]]</f>
        <v>0</v>
      </c>
      <c r="M204" s="26">
        <v>1</v>
      </c>
      <c r="N204" s="31">
        <f>Tabla2_2[[#This Row],[Existencia]]/Tabla2_2[[#This Row],[Consumo de Despacho]]</f>
        <v>2.1097936621798388E-5</v>
      </c>
      <c r="O204" s="32">
        <v>142194</v>
      </c>
      <c r="P204" s="58">
        <f>Tabla2_2[[#This Row],[Primer Pedido calculado]]-Tabla2_2[[#This Row],[Primera Entrega (30 días calendario Síntesis Química; 45 días calendario Bio/Biot; 45 días calendario Sustancias Controladas]]</f>
        <v>47398</v>
      </c>
      <c r="Q204" s="59">
        <f t="shared" si="16"/>
        <v>25120.940000000002</v>
      </c>
      <c r="R204" s="58">
        <f>Tabla2_2[[#This Row],[Primer Pedido calculado]]-Tabla2_2[[#This Row],[Consumo de Despacho]]</f>
        <v>94796</v>
      </c>
      <c r="S204" s="59">
        <f t="shared" si="17"/>
        <v>50241.880000000005</v>
      </c>
      <c r="T204" s="58">
        <f t="shared" si="19"/>
        <v>710970</v>
      </c>
      <c r="U204" s="59">
        <f t="shared" si="18"/>
        <v>376814.10000000003</v>
      </c>
      <c r="V20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04" s="59">
        <f>SUM(Tabla2_2[[#This Row],[Alcance (en meses)]]+Tabla2_2[[#This Row],[Alcance (en meses)2]]+Tabla2_2[[#This Row],[Alcance (en meses)3]]+Tabla2_2[[#This Row],[Alcance del Pedido 1]])</f>
        <v>3.0000210979366218</v>
      </c>
      <c r="X204" s="59">
        <f>Tabla2_2[[#This Row],[Entrega Subsiguiente 2025 (30 días calendario a partir de la solicitud de pedido al proveedor)]]/Tabla2_2[[#This Row],[Consumo de Despacho]]</f>
        <v>15</v>
      </c>
      <c r="Y204" s="59">
        <f>Tabla2_2[[#This Row],[CANTIDAD
TOTAL A COTIZAR]]/Tabla2_2[[#This Row],[Consumo de Despacho]]</f>
        <v>18</v>
      </c>
      <c r="Z204" s="60" t="s">
        <v>34</v>
      </c>
      <c r="AA204" s="60" t="s">
        <v>25</v>
      </c>
      <c r="AB204" s="63" t="s">
        <v>35</v>
      </c>
      <c r="AC204" s="64" t="s">
        <v>289</v>
      </c>
      <c r="AD204" s="63"/>
      <c r="AE204" s="63"/>
      <c r="AF204" s="63"/>
      <c r="AG204" s="63"/>
      <c r="AH204" s="63"/>
    </row>
    <row r="205" spans="1:34" ht="65">
      <c r="A205" s="20">
        <v>197</v>
      </c>
      <c r="B205" s="21">
        <v>102095201</v>
      </c>
      <c r="C205" s="22">
        <v>10330</v>
      </c>
      <c r="D205" s="23" t="s">
        <v>243</v>
      </c>
      <c r="E205" s="24">
        <v>396</v>
      </c>
      <c r="F205" s="25">
        <v>46.13</v>
      </c>
      <c r="G205" s="25">
        <f t="shared" si="15"/>
        <v>18267.48</v>
      </c>
      <c r="H205" s="26">
        <v>22</v>
      </c>
      <c r="I205" s="26">
        <v>240</v>
      </c>
      <c r="J205" s="31">
        <f>Tabla2_2[[#This Row],[Saldos pendientes del contrato]]/Tabla2_2[[#This Row],[Consumo de Despacho]]</f>
        <v>10.909090909090908</v>
      </c>
      <c r="K205" s="26">
        <v>0</v>
      </c>
      <c r="L205" s="31">
        <f>Tabla2_2[[#This Row],[Manos del proveedor]]/Tabla2_2[[#This Row],[Consumo de Despacho]]</f>
        <v>0</v>
      </c>
      <c r="M205" s="26">
        <v>106</v>
      </c>
      <c r="N205" s="31">
        <f>Tabla2_2[[#This Row],[Existencia]]/Tabla2_2[[#This Row],[Consumo de Despacho]]</f>
        <v>4.8181818181818183</v>
      </c>
      <c r="O205" s="32">
        <v>22</v>
      </c>
      <c r="P205" s="58">
        <f>Tabla2_2[[#This Row],[Primer Pedido calculado]]-Tabla2_2[[#This Row],[Primera Entrega (30 días calendario Síntesis Química; 45 días calendario Bio/Biot; 45 días calendario Sustancias Controladas]]</f>
        <v>0</v>
      </c>
      <c r="Q205" s="58">
        <f t="shared" si="16"/>
        <v>0</v>
      </c>
      <c r="R205" s="58">
        <v>22</v>
      </c>
      <c r="S205" s="59">
        <f t="shared" si="17"/>
        <v>1014.86</v>
      </c>
      <c r="T205" s="58">
        <f t="shared" si="19"/>
        <v>374</v>
      </c>
      <c r="U205" s="59">
        <f t="shared" si="18"/>
        <v>17252.620000000003</v>
      </c>
      <c r="V20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205" s="59">
        <f>SUM(Tabla2_2[[#This Row],[Alcance (en meses)]]+Tabla2_2[[#This Row],[Alcance (en meses)2]]+Tabla2_2[[#This Row],[Alcance (en meses)3]]+Tabla2_2[[#This Row],[Alcance del Pedido 1]])</f>
        <v>16.727272727272727</v>
      </c>
      <c r="X205" s="59">
        <f>Tabla2_2[[#This Row],[Entrega Subsiguiente 2025 (30 días calendario a partir de la solicitud de pedido al proveedor)]]/Tabla2_2[[#This Row],[Consumo de Despacho]]</f>
        <v>17</v>
      </c>
      <c r="Y205" s="59">
        <f>Tabla2_2[[#This Row],[CANTIDAD
TOTAL A COTIZAR]]/Tabla2_2[[#This Row],[Consumo de Despacho]]</f>
        <v>18</v>
      </c>
      <c r="Z205" s="60" t="s">
        <v>37</v>
      </c>
      <c r="AA205" s="60" t="s">
        <v>40</v>
      </c>
      <c r="AB205" s="63" t="s">
        <v>32</v>
      </c>
      <c r="AC205" s="64" t="s">
        <v>286</v>
      </c>
      <c r="AD205" s="63"/>
      <c r="AE205" s="63"/>
      <c r="AF205" s="63"/>
      <c r="AG205" s="63"/>
      <c r="AH205" s="63"/>
    </row>
    <row r="206" spans="1:34" ht="52">
      <c r="A206" s="20">
        <v>198</v>
      </c>
      <c r="B206" s="21">
        <v>102059001</v>
      </c>
      <c r="C206" s="22">
        <v>10342</v>
      </c>
      <c r="D206" s="23" t="s">
        <v>244</v>
      </c>
      <c r="E206" s="24">
        <v>17532</v>
      </c>
      <c r="F206" s="25">
        <v>38.65</v>
      </c>
      <c r="G206" s="25">
        <f t="shared" si="15"/>
        <v>677611.79999999993</v>
      </c>
      <c r="H206" s="26">
        <v>974</v>
      </c>
      <c r="I206" s="26">
        <v>5182</v>
      </c>
      <c r="J206" s="31">
        <f>Tabla2_2[[#This Row],[Saldos pendientes del contrato]]/Tabla2_2[[#This Row],[Consumo de Despacho]]</f>
        <v>5.3203285420944555</v>
      </c>
      <c r="K206" s="26">
        <v>0</v>
      </c>
      <c r="L206" s="31">
        <f>Tabla2_2[[#This Row],[Manos del proveedor]]/Tabla2_2[[#This Row],[Consumo de Despacho]]</f>
        <v>0</v>
      </c>
      <c r="M206" s="26">
        <v>5064</v>
      </c>
      <c r="N206" s="31">
        <f>Tabla2_2[[#This Row],[Existencia]]/Tabla2_2[[#This Row],[Consumo de Despacho]]</f>
        <v>5.1991786447638599</v>
      </c>
      <c r="O206" s="32">
        <v>1000</v>
      </c>
      <c r="P206" s="58">
        <f>Tabla2_2[[#This Row],[Primer Pedido calculado]]-Tabla2_2[[#This Row],[Primera Entrega (30 días calendario Síntesis Química; 45 días calendario Bio/Biot; 45 días calendario Sustancias Controladas]]</f>
        <v>0</v>
      </c>
      <c r="Q206" s="58">
        <f t="shared" si="16"/>
        <v>0</v>
      </c>
      <c r="R206" s="58">
        <v>1000</v>
      </c>
      <c r="S206" s="59">
        <f t="shared" si="17"/>
        <v>38650</v>
      </c>
      <c r="T206" s="58">
        <f t="shared" si="19"/>
        <v>16532</v>
      </c>
      <c r="U206" s="59">
        <f t="shared" si="18"/>
        <v>638961.79999999993</v>
      </c>
      <c r="V20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1.0266940451745379</v>
      </c>
      <c r="W206" s="59">
        <f>SUM(Tabla2_2[[#This Row],[Alcance (en meses)]]+Tabla2_2[[#This Row],[Alcance (en meses)2]]+Tabla2_2[[#This Row],[Alcance (en meses)3]]+Tabla2_2[[#This Row],[Alcance del Pedido 1]])</f>
        <v>11.546201232032853</v>
      </c>
      <c r="X206" s="59">
        <f>Tabla2_2[[#This Row],[Entrega Subsiguiente 2025 (30 días calendario a partir de la solicitud de pedido al proveedor)]]/Tabla2_2[[#This Row],[Consumo de Despacho]]</f>
        <v>16.973305954825463</v>
      </c>
      <c r="Y206" s="59">
        <f>Tabla2_2[[#This Row],[CANTIDAD
TOTAL A COTIZAR]]/Tabla2_2[[#This Row],[Consumo de Despacho]]</f>
        <v>18</v>
      </c>
      <c r="Z206" s="60" t="s">
        <v>28</v>
      </c>
      <c r="AA206" s="60" t="s">
        <v>40</v>
      </c>
      <c r="AB206" s="63" t="s">
        <v>58</v>
      </c>
      <c r="AC206" s="64" t="s">
        <v>286</v>
      </c>
      <c r="AD206" s="63"/>
      <c r="AE206" s="63"/>
      <c r="AF206" s="63"/>
      <c r="AG206" s="63"/>
      <c r="AH206" s="63"/>
    </row>
    <row r="207" spans="1:34" ht="26">
      <c r="A207" s="20">
        <v>199</v>
      </c>
      <c r="B207" s="21">
        <v>104014701</v>
      </c>
      <c r="C207" s="22">
        <v>10639</v>
      </c>
      <c r="D207" s="23" t="s">
        <v>245</v>
      </c>
      <c r="E207" s="24">
        <v>14400</v>
      </c>
      <c r="F207" s="25">
        <v>3.02</v>
      </c>
      <c r="G207" s="25">
        <f t="shared" si="15"/>
        <v>43488</v>
      </c>
      <c r="H207" s="26">
        <v>800</v>
      </c>
      <c r="I207" s="26">
        <v>0</v>
      </c>
      <c r="J207" s="31">
        <f>Tabla2_2[[#This Row],[Saldos pendientes del contrato]]/Tabla2_2[[#This Row],[Consumo de Despacho]]</f>
        <v>0</v>
      </c>
      <c r="K207" s="26">
        <v>0</v>
      </c>
      <c r="L207" s="31">
        <f>Tabla2_2[[#This Row],[Manos del proveedor]]/Tabla2_2[[#This Row],[Consumo de Despacho]]</f>
        <v>0</v>
      </c>
      <c r="M207" s="26">
        <v>725</v>
      </c>
      <c r="N207" s="31">
        <f>Tabla2_2[[#This Row],[Existencia]]/Tabla2_2[[#This Row],[Consumo de Despacho]]</f>
        <v>0.90625</v>
      </c>
      <c r="O207" s="32">
        <v>2400</v>
      </c>
      <c r="P207" s="58">
        <f>Tabla2_2[[#This Row],[Primer Pedido calculado]]-Tabla2_2[[#This Row],[Primera Entrega (30 días calendario Síntesis Química; 45 días calendario Bio/Biot; 45 días calendario Sustancias Controladas]]</f>
        <v>800</v>
      </c>
      <c r="Q207" s="59">
        <f t="shared" si="16"/>
        <v>2416</v>
      </c>
      <c r="R207" s="58">
        <f>Tabla2_2[[#This Row],[Primer Pedido calculado]]-Tabla2_2[[#This Row],[Consumo de Despacho]]</f>
        <v>1600</v>
      </c>
      <c r="S207" s="59">
        <f t="shared" si="17"/>
        <v>4832</v>
      </c>
      <c r="T207" s="58">
        <f t="shared" si="19"/>
        <v>12000</v>
      </c>
      <c r="U207" s="59">
        <f t="shared" si="18"/>
        <v>36240</v>
      </c>
      <c r="V20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07" s="59">
        <f>SUM(Tabla2_2[[#This Row],[Alcance (en meses)]]+Tabla2_2[[#This Row],[Alcance (en meses)2]]+Tabla2_2[[#This Row],[Alcance (en meses)3]]+Tabla2_2[[#This Row],[Alcance del Pedido 1]])</f>
        <v>3.90625</v>
      </c>
      <c r="X207" s="59">
        <f>Tabla2_2[[#This Row],[Entrega Subsiguiente 2025 (30 días calendario a partir de la solicitud de pedido al proveedor)]]/Tabla2_2[[#This Row],[Consumo de Despacho]]</f>
        <v>15</v>
      </c>
      <c r="Y207" s="59">
        <f>Tabla2_2[[#This Row],[CANTIDAD
TOTAL A COTIZAR]]/Tabla2_2[[#This Row],[Consumo de Despacho]]</f>
        <v>18</v>
      </c>
      <c r="Z207" s="60" t="s">
        <v>67</v>
      </c>
      <c r="AA207" s="60" t="s">
        <v>63</v>
      </c>
      <c r="AB207" s="63" t="s">
        <v>29</v>
      </c>
      <c r="AC207" s="64" t="s">
        <v>289</v>
      </c>
      <c r="AD207" s="63"/>
      <c r="AE207" s="63"/>
      <c r="AF207" s="63"/>
      <c r="AG207" s="63"/>
      <c r="AH207" s="63"/>
    </row>
    <row r="208" spans="1:34" ht="39">
      <c r="A208" s="20">
        <v>200</v>
      </c>
      <c r="B208" s="21">
        <v>102059601</v>
      </c>
      <c r="C208" s="22">
        <v>10333</v>
      </c>
      <c r="D208" s="23" t="s">
        <v>246</v>
      </c>
      <c r="E208" s="24">
        <v>4248</v>
      </c>
      <c r="F208" s="25">
        <v>9.75</v>
      </c>
      <c r="G208" s="25">
        <f t="shared" si="15"/>
        <v>41418</v>
      </c>
      <c r="H208" s="26">
        <v>236</v>
      </c>
      <c r="I208" s="26">
        <v>0</v>
      </c>
      <c r="J208" s="31">
        <f>Tabla2_2[[#This Row],[Saldos pendientes del contrato]]/Tabla2_2[[#This Row],[Consumo de Despacho]]</f>
        <v>0</v>
      </c>
      <c r="K208" s="26">
        <v>0</v>
      </c>
      <c r="L208" s="31">
        <f>Tabla2_2[[#This Row],[Manos del proveedor]]/Tabla2_2[[#This Row],[Consumo de Despacho]]</f>
        <v>0</v>
      </c>
      <c r="M208" s="26">
        <v>1160</v>
      </c>
      <c r="N208" s="31">
        <f>Tabla2_2[[#This Row],[Existencia]]/Tabla2_2[[#This Row],[Consumo de Despacho]]</f>
        <v>4.9152542372881358</v>
      </c>
      <c r="O208" s="32">
        <v>708</v>
      </c>
      <c r="P208" s="58">
        <f>Tabla2_2[[#This Row],[Primer Pedido calculado]]-Tabla2_2[[#This Row],[Primera Entrega (30 días calendario Síntesis Química; 45 días calendario Bio/Biot; 45 días calendario Sustancias Controladas]]</f>
        <v>708</v>
      </c>
      <c r="Q208" s="58">
        <f t="shared" si="16"/>
        <v>6903</v>
      </c>
      <c r="R208" s="58">
        <v>0</v>
      </c>
      <c r="S208" s="59">
        <f t="shared" si="17"/>
        <v>0</v>
      </c>
      <c r="T208" s="58">
        <f t="shared" si="19"/>
        <v>3540</v>
      </c>
      <c r="U208" s="59">
        <f t="shared" si="18"/>
        <v>34515</v>
      </c>
      <c r="V20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08" s="59">
        <f>SUM(Tabla2_2[[#This Row],[Alcance (en meses)]]+Tabla2_2[[#This Row],[Alcance (en meses)2]]+Tabla2_2[[#This Row],[Alcance (en meses)3]]+Tabla2_2[[#This Row],[Alcance del Pedido 1]])</f>
        <v>7.9152542372881358</v>
      </c>
      <c r="X208" s="59">
        <f>Tabla2_2[[#This Row],[Entrega Subsiguiente 2025 (30 días calendario a partir de la solicitud de pedido al proveedor)]]/Tabla2_2[[#This Row],[Consumo de Despacho]]</f>
        <v>15</v>
      </c>
      <c r="Y208" s="59">
        <f>Tabla2_2[[#This Row],[CANTIDAD
TOTAL A COTIZAR]]/Tabla2_2[[#This Row],[Consumo de Despacho]]</f>
        <v>18</v>
      </c>
      <c r="Z208" s="60" t="s">
        <v>28</v>
      </c>
      <c r="AA208" s="60" t="s">
        <v>25</v>
      </c>
      <c r="AB208" s="63" t="s">
        <v>32</v>
      </c>
      <c r="AC208" s="64" t="s">
        <v>289</v>
      </c>
      <c r="AD208" s="63"/>
      <c r="AE208" s="63"/>
      <c r="AF208" s="63"/>
      <c r="AG208" s="63"/>
      <c r="AH208" s="63"/>
    </row>
    <row r="209" spans="1:34" ht="26">
      <c r="A209" s="20">
        <v>201</v>
      </c>
      <c r="B209" s="21">
        <v>102093201</v>
      </c>
      <c r="C209" s="22">
        <v>10160</v>
      </c>
      <c r="D209" s="23" t="s">
        <v>247</v>
      </c>
      <c r="E209" s="24">
        <v>12168</v>
      </c>
      <c r="F209" s="25">
        <v>20.87</v>
      </c>
      <c r="G209" s="25">
        <f t="shared" ref="G209:G228" si="20">E209*F209</f>
        <v>253946.16</v>
      </c>
      <c r="H209" s="26">
        <v>676</v>
      </c>
      <c r="I209" s="26">
        <v>10290</v>
      </c>
      <c r="J209" s="31">
        <f>Tabla2_2[[#This Row],[Saldos pendientes del contrato]]/Tabla2_2[[#This Row],[Consumo de Despacho]]</f>
        <v>15.221893491124261</v>
      </c>
      <c r="K209" s="26">
        <v>50</v>
      </c>
      <c r="L209" s="31">
        <f>Tabla2_2[[#This Row],[Manos del proveedor]]/Tabla2_2[[#This Row],[Consumo de Despacho]]</f>
        <v>7.3964497041420121E-2</v>
      </c>
      <c r="M209" s="26">
        <v>1460</v>
      </c>
      <c r="N209" s="31">
        <f>Tabla2_2[[#This Row],[Existencia]]/Tabla2_2[[#This Row],[Consumo de Despacho]]</f>
        <v>2.1597633136094676</v>
      </c>
      <c r="O209" s="32">
        <v>676</v>
      </c>
      <c r="P209" s="58">
        <f>Tabla2_2[[#This Row],[Primer Pedido calculado]]-Tabla2_2[[#This Row],[Primera Entrega (30 días calendario Síntesis Química; 45 días calendario Bio/Biot; 45 días calendario Sustancias Controladas]]</f>
        <v>0</v>
      </c>
      <c r="Q209" s="58">
        <f t="shared" si="16"/>
        <v>0</v>
      </c>
      <c r="R209" s="58">
        <v>676</v>
      </c>
      <c r="S209" s="59">
        <f t="shared" si="17"/>
        <v>14108.12</v>
      </c>
      <c r="T209" s="58">
        <f t="shared" si="19"/>
        <v>11492</v>
      </c>
      <c r="U209" s="59">
        <f t="shared" si="18"/>
        <v>239838.04</v>
      </c>
      <c r="V20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209" s="59">
        <f>SUM(Tabla2_2[[#This Row],[Alcance (en meses)]]+Tabla2_2[[#This Row],[Alcance (en meses)2]]+Tabla2_2[[#This Row],[Alcance (en meses)3]]+Tabla2_2[[#This Row],[Alcance del Pedido 1]])</f>
        <v>18.45562130177515</v>
      </c>
      <c r="X209" s="59">
        <f>Tabla2_2[[#This Row],[Entrega Subsiguiente 2025 (30 días calendario a partir de la solicitud de pedido al proveedor)]]/Tabla2_2[[#This Row],[Consumo de Despacho]]</f>
        <v>17</v>
      </c>
      <c r="Y209" s="59">
        <f>Tabla2_2[[#This Row],[CANTIDAD
TOTAL A COTIZAR]]/Tabla2_2[[#This Row],[Consumo de Despacho]]</f>
        <v>18</v>
      </c>
      <c r="Z209" s="60" t="s">
        <v>37</v>
      </c>
      <c r="AA209" s="60" t="s">
        <v>25</v>
      </c>
      <c r="AB209" s="63" t="s">
        <v>26</v>
      </c>
      <c r="AC209" s="64" t="s">
        <v>289</v>
      </c>
      <c r="AD209" s="63"/>
      <c r="AE209" s="63"/>
      <c r="AF209" s="63"/>
      <c r="AG209" s="63"/>
      <c r="AH209" s="63"/>
    </row>
    <row r="210" spans="1:34" ht="52">
      <c r="A210" s="20">
        <v>202</v>
      </c>
      <c r="B210" s="21">
        <v>101096801</v>
      </c>
      <c r="C210" s="22">
        <v>102027</v>
      </c>
      <c r="D210" s="23" t="s">
        <v>248</v>
      </c>
      <c r="E210" s="24">
        <v>27720</v>
      </c>
      <c r="F210" s="25">
        <v>0.47</v>
      </c>
      <c r="G210" s="25">
        <f t="shared" si="20"/>
        <v>13028.4</v>
      </c>
      <c r="H210" s="26">
        <v>1540</v>
      </c>
      <c r="I210" s="26">
        <v>78752</v>
      </c>
      <c r="J210" s="31">
        <f>Tabla2_2[[#This Row],[Saldos pendientes del contrato]]/Tabla2_2[[#This Row],[Consumo de Despacho]]</f>
        <v>51.137662337662334</v>
      </c>
      <c r="K210" s="26">
        <v>0</v>
      </c>
      <c r="L210" s="31">
        <f>Tabla2_2[[#This Row],[Manos del proveedor]]/Tabla2_2[[#This Row],[Consumo de Despacho]]</f>
        <v>0</v>
      </c>
      <c r="M210" s="26">
        <v>16800</v>
      </c>
      <c r="N210" s="31">
        <f>Tabla2_2[[#This Row],[Existencia]]/Tabla2_2[[#This Row],[Consumo de Despacho]]</f>
        <v>10.909090909090908</v>
      </c>
      <c r="O210" s="54">
        <v>750</v>
      </c>
      <c r="P210" s="58">
        <f>Tabla2_2[[#This Row],[Primer Pedido calculado]]-Tabla2_2[[#This Row],[Primera Entrega (30 días calendario Síntesis Química; 45 días calendario Bio/Biot; 45 días calendario Sustancias Controladas]]</f>
        <v>0</v>
      </c>
      <c r="Q210" s="58">
        <f t="shared" si="16"/>
        <v>0</v>
      </c>
      <c r="R210" s="58">
        <v>750</v>
      </c>
      <c r="S210" s="59">
        <f t="shared" si="17"/>
        <v>352.5</v>
      </c>
      <c r="T210" s="58">
        <f t="shared" si="19"/>
        <v>26970</v>
      </c>
      <c r="U210" s="59">
        <f t="shared" si="18"/>
        <v>12675.9</v>
      </c>
      <c r="V21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0.48701298701298701</v>
      </c>
      <c r="W210" s="59">
        <f>SUM(Tabla2_2[[#This Row],[Alcance (en meses)]]+Tabla2_2[[#This Row],[Alcance (en meses)2]]+Tabla2_2[[#This Row],[Alcance (en meses)3]]+Tabla2_2[[#This Row],[Alcance del Pedido 1]])</f>
        <v>62.533766233766229</v>
      </c>
      <c r="X210" s="59">
        <f>Tabla2_2[[#This Row],[Entrega Subsiguiente 2025 (30 días calendario a partir de la solicitud de pedido al proveedor)]]/Tabla2_2[[#This Row],[Consumo de Despacho]]</f>
        <v>17.512987012987011</v>
      </c>
      <c r="Y210" s="59">
        <f>Tabla2_2[[#This Row],[CANTIDAD
TOTAL A COTIZAR]]/Tabla2_2[[#This Row],[Consumo de Despacho]]</f>
        <v>18</v>
      </c>
      <c r="Z210" s="60" t="s">
        <v>67</v>
      </c>
      <c r="AA210" s="60" t="s">
        <v>68</v>
      </c>
      <c r="AB210" s="63" t="s">
        <v>44</v>
      </c>
      <c r="AC210" s="64" t="s">
        <v>289</v>
      </c>
      <c r="AD210" s="63"/>
      <c r="AE210" s="63"/>
      <c r="AF210" s="63"/>
      <c r="AG210" s="63"/>
      <c r="AH210" s="63"/>
    </row>
    <row r="211" spans="1:34" ht="26">
      <c r="A211" s="20">
        <v>203</v>
      </c>
      <c r="B211" s="21">
        <v>102082301</v>
      </c>
      <c r="C211" s="22">
        <v>101647</v>
      </c>
      <c r="D211" s="23" t="s">
        <v>249</v>
      </c>
      <c r="E211" s="24">
        <v>17442</v>
      </c>
      <c r="F211" s="25">
        <v>10.71</v>
      </c>
      <c r="G211" s="25">
        <f t="shared" si="20"/>
        <v>186803.82</v>
      </c>
      <c r="H211" s="26">
        <v>2130</v>
      </c>
      <c r="I211" s="26">
        <v>0</v>
      </c>
      <c r="J211" s="31">
        <f>Tabla2_2[[#This Row],[Saldos pendientes del contrato]]/Tabla2_2[[#This Row],[Consumo de Despacho]]</f>
        <v>0</v>
      </c>
      <c r="K211" s="26">
        <v>0</v>
      </c>
      <c r="L211" s="31">
        <f>Tabla2_2[[#This Row],[Manos del proveedor]]/Tabla2_2[[#This Row],[Consumo de Despacho]]</f>
        <v>0</v>
      </c>
      <c r="M211" s="26">
        <v>2480</v>
      </c>
      <c r="N211" s="31">
        <f>Tabla2_2[[#This Row],[Existencia]]/Tabla2_2[[#This Row],[Consumo de Despacho]]</f>
        <v>1.164319248826291</v>
      </c>
      <c r="O211" s="32">
        <v>6390</v>
      </c>
      <c r="P211" s="58">
        <f>Tabla2_2[[#This Row],[Primer Pedido calculado]]-Tabla2_2[[#This Row],[Primera Entrega (30 días calendario Síntesis Química; 45 días calendario Bio/Biot; 45 días calendario Sustancias Controladas]]</f>
        <v>2130</v>
      </c>
      <c r="Q211" s="59">
        <f t="shared" si="16"/>
        <v>22812.300000000003</v>
      </c>
      <c r="R211" s="58">
        <f>Tabla2_2[[#This Row],[Primer Pedido calculado]]-Tabla2_2[[#This Row],[Consumo de Despacho]]</f>
        <v>4260</v>
      </c>
      <c r="S211" s="59">
        <f t="shared" si="17"/>
        <v>45624.600000000006</v>
      </c>
      <c r="T211" s="58">
        <f t="shared" si="19"/>
        <v>11052</v>
      </c>
      <c r="U211" s="59">
        <f t="shared" si="18"/>
        <v>118366.92000000001</v>
      </c>
      <c r="V21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11" s="59">
        <f>SUM(Tabla2_2[[#This Row],[Alcance (en meses)]]+Tabla2_2[[#This Row],[Alcance (en meses)2]]+Tabla2_2[[#This Row],[Alcance (en meses)3]]+Tabla2_2[[#This Row],[Alcance del Pedido 1]])</f>
        <v>4.164319248826291</v>
      </c>
      <c r="X211" s="59">
        <f>Tabla2_2[[#This Row],[Entrega Subsiguiente 2025 (30 días calendario a partir de la solicitud de pedido al proveedor)]]/Tabla2_2[[#This Row],[Consumo de Despacho]]</f>
        <v>5.1887323943661974</v>
      </c>
      <c r="Y211" s="59">
        <f>Tabla2_2[[#This Row],[CANTIDAD
TOTAL A COTIZAR]]/Tabla2_2[[#This Row],[Consumo de Despacho]]</f>
        <v>8.1887323943661965</v>
      </c>
      <c r="Z211" s="60" t="s">
        <v>37</v>
      </c>
      <c r="AA211" s="60" t="s">
        <v>25</v>
      </c>
      <c r="AB211" s="63" t="s">
        <v>71</v>
      </c>
      <c r="AC211" s="64" t="s">
        <v>289</v>
      </c>
      <c r="AD211" s="63"/>
      <c r="AE211" s="63"/>
      <c r="AF211" s="63"/>
      <c r="AG211" s="63"/>
      <c r="AH211" s="63"/>
    </row>
    <row r="212" spans="1:34" ht="26">
      <c r="A212" s="20">
        <v>204</v>
      </c>
      <c r="B212" s="21">
        <v>103061801</v>
      </c>
      <c r="C212" s="22">
        <v>104770</v>
      </c>
      <c r="D212" s="23" t="s">
        <v>250</v>
      </c>
      <c r="E212" s="24">
        <v>25938</v>
      </c>
      <c r="F212" s="25">
        <v>7.13</v>
      </c>
      <c r="G212" s="25">
        <f t="shared" si="20"/>
        <v>184937.94</v>
      </c>
      <c r="H212" s="26">
        <v>1633</v>
      </c>
      <c r="I212" s="26">
        <v>14268</v>
      </c>
      <c r="J212" s="31">
        <f>Tabla2_2[[#This Row],[Saldos pendientes del contrato]]/Tabla2_2[[#This Row],[Consumo de Despacho]]</f>
        <v>8.7372933251684017</v>
      </c>
      <c r="K212" s="26">
        <v>6000</v>
      </c>
      <c r="L212" s="31">
        <f>Tabla2_2[[#This Row],[Manos del proveedor]]/Tabla2_2[[#This Row],[Consumo de Despacho]]</f>
        <v>3.6742192284139619</v>
      </c>
      <c r="M212" s="26">
        <v>4240</v>
      </c>
      <c r="N212" s="31">
        <f>Tabla2_2[[#This Row],[Existencia]]/Tabla2_2[[#This Row],[Consumo de Despacho]]</f>
        <v>2.5964482547458667</v>
      </c>
      <c r="O212" s="32">
        <v>1700</v>
      </c>
      <c r="P212" s="58">
        <f>Tabla2_2[[#This Row],[Primer Pedido calculado]]-Tabla2_2[[#This Row],[Primera Entrega (30 días calendario Síntesis Química; 45 días calendario Bio/Biot; 45 días calendario Sustancias Controladas]]</f>
        <v>0</v>
      </c>
      <c r="Q212" s="58">
        <f t="shared" si="16"/>
        <v>0</v>
      </c>
      <c r="R212" s="58">
        <v>1700</v>
      </c>
      <c r="S212" s="59">
        <f t="shared" si="17"/>
        <v>12121</v>
      </c>
      <c r="T212" s="58">
        <f t="shared" si="19"/>
        <v>24238</v>
      </c>
      <c r="U212" s="59">
        <f t="shared" si="18"/>
        <v>172816.94</v>
      </c>
      <c r="V21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1.0410287813839558</v>
      </c>
      <c r="W212" s="59">
        <f>SUM(Tabla2_2[[#This Row],[Alcance (en meses)]]+Tabla2_2[[#This Row],[Alcance (en meses)2]]+Tabla2_2[[#This Row],[Alcance (en meses)3]]+Tabla2_2[[#This Row],[Alcance del Pedido 1]])</f>
        <v>16.048989589712189</v>
      </c>
      <c r="X212" s="59">
        <f>Tabla2_2[[#This Row],[Entrega Subsiguiente 2025 (30 días calendario a partir de la solicitud de pedido al proveedor)]]/Tabla2_2[[#This Row],[Consumo de Despacho]]</f>
        <v>14.842620943049601</v>
      </c>
      <c r="Y212" s="59">
        <f>Tabla2_2[[#This Row],[CANTIDAD
TOTAL A COTIZAR]]/Tabla2_2[[#This Row],[Consumo de Despacho]]</f>
        <v>15.883649724433559</v>
      </c>
      <c r="Z212" s="60" t="s">
        <v>49</v>
      </c>
      <c r="AA212" s="60" t="s">
        <v>25</v>
      </c>
      <c r="AB212" s="63" t="s">
        <v>26</v>
      </c>
      <c r="AC212" s="64" t="s">
        <v>289</v>
      </c>
      <c r="AD212" s="63"/>
      <c r="AE212" s="63"/>
      <c r="AF212" s="63"/>
      <c r="AG212" s="63"/>
      <c r="AH212" s="63"/>
    </row>
    <row r="213" spans="1:34" ht="39">
      <c r="A213" s="20">
        <v>205</v>
      </c>
      <c r="B213" s="21">
        <v>103061901</v>
      </c>
      <c r="C213" s="22">
        <v>104771</v>
      </c>
      <c r="D213" s="23" t="s">
        <v>327</v>
      </c>
      <c r="E213" s="24">
        <v>286650</v>
      </c>
      <c r="F213" s="25">
        <v>1.8</v>
      </c>
      <c r="G213" s="25">
        <f t="shared" si="20"/>
        <v>515970</v>
      </c>
      <c r="H213" s="26">
        <v>15925</v>
      </c>
      <c r="I213" s="26">
        <v>54480</v>
      </c>
      <c r="J213" s="31">
        <f>Tabla2_2[[#This Row],[Saldos pendientes del contrato]]/Tabla2_2[[#This Row],[Consumo de Despacho]]</f>
        <v>3.4210361067503925</v>
      </c>
      <c r="K213" s="26">
        <v>32728</v>
      </c>
      <c r="L213" s="31">
        <f>Tabla2_2[[#This Row],[Manos del proveedor]]/Tabla2_2[[#This Row],[Consumo de Despacho]]</f>
        <v>2.0551334379905808</v>
      </c>
      <c r="M213" s="26">
        <v>58083</v>
      </c>
      <c r="N213" s="31">
        <f>Tabla2_2[[#This Row],[Existencia]]/Tabla2_2[[#This Row],[Consumo de Despacho]]</f>
        <v>3.6472841444270014</v>
      </c>
      <c r="O213" s="32">
        <v>31850</v>
      </c>
      <c r="P213" s="58">
        <f>Tabla2_2[[#This Row],[Primer Pedido calculado]]-Tabla2_2[[#This Row],[Primera Entrega (30 días calendario Síntesis Química; 45 días calendario Bio/Biot; 45 días calendario Sustancias Controladas]]</f>
        <v>0</v>
      </c>
      <c r="Q213" s="58">
        <f t="shared" si="16"/>
        <v>0</v>
      </c>
      <c r="R213" s="58">
        <v>31850</v>
      </c>
      <c r="S213" s="59">
        <f t="shared" si="17"/>
        <v>57330</v>
      </c>
      <c r="T213" s="58">
        <f t="shared" si="19"/>
        <v>254800</v>
      </c>
      <c r="U213" s="59">
        <f t="shared" si="18"/>
        <v>458640</v>
      </c>
      <c r="V21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213" s="59">
        <f>SUM(Tabla2_2[[#This Row],[Alcance (en meses)]]+Tabla2_2[[#This Row],[Alcance (en meses)2]]+Tabla2_2[[#This Row],[Alcance (en meses)3]]+Tabla2_2[[#This Row],[Alcance del Pedido 1]])</f>
        <v>11.123453689167974</v>
      </c>
      <c r="X213" s="59">
        <f>Tabla2_2[[#This Row],[Entrega Subsiguiente 2025 (30 días calendario a partir de la solicitud de pedido al proveedor)]]/Tabla2_2[[#This Row],[Consumo de Despacho]]</f>
        <v>16</v>
      </c>
      <c r="Y213" s="59">
        <f>Tabla2_2[[#This Row],[CANTIDAD
TOTAL A COTIZAR]]/Tabla2_2[[#This Row],[Consumo de Despacho]]</f>
        <v>18</v>
      </c>
      <c r="Z213" s="60" t="s">
        <v>49</v>
      </c>
      <c r="AA213" s="60" t="s">
        <v>25</v>
      </c>
      <c r="AB213" s="63" t="s">
        <v>41</v>
      </c>
      <c r="AC213" s="64" t="s">
        <v>289</v>
      </c>
      <c r="AD213" s="63"/>
      <c r="AE213" s="63"/>
      <c r="AF213" s="63"/>
      <c r="AG213" s="63"/>
      <c r="AH213" s="63"/>
    </row>
    <row r="214" spans="1:34" ht="14.5">
      <c r="A214" s="20">
        <v>206</v>
      </c>
      <c r="B214" s="21">
        <v>101094301</v>
      </c>
      <c r="C214" s="22">
        <v>10538</v>
      </c>
      <c r="D214" s="23" t="s">
        <v>252</v>
      </c>
      <c r="E214" s="24">
        <v>687438</v>
      </c>
      <c r="F214" s="25">
        <v>0.09</v>
      </c>
      <c r="G214" s="25">
        <f t="shared" si="20"/>
        <v>61869.42</v>
      </c>
      <c r="H214" s="26">
        <v>38191</v>
      </c>
      <c r="I214" s="26">
        <v>202320</v>
      </c>
      <c r="J214" s="31">
        <f>Tabla2_2[[#This Row],[Saldos pendientes del contrato]]/Tabla2_2[[#This Row],[Consumo de Despacho]]</f>
        <v>5.2975832002304211</v>
      </c>
      <c r="K214" s="26">
        <v>248000</v>
      </c>
      <c r="L214" s="31">
        <f>Tabla2_2[[#This Row],[Manos del proveedor]]/Tabla2_2[[#This Row],[Consumo de Despacho]]</f>
        <v>6.4936765206462255</v>
      </c>
      <c r="M214" s="26">
        <v>0</v>
      </c>
      <c r="N214" s="31">
        <f>Tabla2_2[[#This Row],[Existencia]]/Tabla2_2[[#This Row],[Consumo de Despacho]]</f>
        <v>0</v>
      </c>
      <c r="O214" s="32">
        <v>20000</v>
      </c>
      <c r="P214" s="58">
        <f>Tabla2_2[[#This Row],[Primer Pedido calculado]]-Tabla2_2[[#This Row],[Primera Entrega (30 días calendario Síntesis Química; 45 días calendario Bio/Biot; 45 días calendario Sustancias Controladas]]</f>
        <v>0</v>
      </c>
      <c r="Q214" s="58">
        <f t="shared" si="16"/>
        <v>0</v>
      </c>
      <c r="R214" s="58">
        <v>20000</v>
      </c>
      <c r="S214" s="59">
        <f t="shared" si="17"/>
        <v>1800</v>
      </c>
      <c r="T214" s="58">
        <f t="shared" si="19"/>
        <v>667438</v>
      </c>
      <c r="U214" s="59">
        <f t="shared" si="18"/>
        <v>60069.42</v>
      </c>
      <c r="V21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0.52368359037469558</v>
      </c>
      <c r="W214" s="59">
        <f>SUM(Tabla2_2[[#This Row],[Alcance (en meses)]]+Tabla2_2[[#This Row],[Alcance (en meses)2]]+Tabla2_2[[#This Row],[Alcance (en meses)3]]+Tabla2_2[[#This Row],[Alcance del Pedido 1]])</f>
        <v>12.314943311251341</v>
      </c>
      <c r="X214" s="59">
        <f>Tabla2_2[[#This Row],[Entrega Subsiguiente 2025 (30 días calendario a partir de la solicitud de pedido al proveedor)]]/Tabla2_2[[#This Row],[Consumo de Despacho]]</f>
        <v>17.476316409625305</v>
      </c>
      <c r="Y214" s="59">
        <f>Tabla2_2[[#This Row],[CANTIDAD
TOTAL A COTIZAR]]/Tabla2_2[[#This Row],[Consumo de Despacho]]</f>
        <v>18</v>
      </c>
      <c r="Z214" s="60" t="s">
        <v>24</v>
      </c>
      <c r="AA214" s="60" t="s">
        <v>25</v>
      </c>
      <c r="AB214" s="63" t="s">
        <v>35</v>
      </c>
      <c r="AC214" s="64" t="s">
        <v>289</v>
      </c>
      <c r="AD214" s="63"/>
      <c r="AE214" s="63"/>
      <c r="AF214" s="63"/>
      <c r="AG214" s="63"/>
      <c r="AH214" s="63"/>
    </row>
    <row r="215" spans="1:34" ht="26">
      <c r="A215" s="20">
        <v>207</v>
      </c>
      <c r="B215" s="21">
        <v>103000901</v>
      </c>
      <c r="C215" s="22">
        <v>10718</v>
      </c>
      <c r="D215" s="23" t="s">
        <v>253</v>
      </c>
      <c r="E215" s="24">
        <v>90684</v>
      </c>
      <c r="F215" s="25">
        <v>15.54</v>
      </c>
      <c r="G215" s="25">
        <f t="shared" si="20"/>
        <v>1409229.3599999999</v>
      </c>
      <c r="H215" s="26">
        <v>5138</v>
      </c>
      <c r="I215" s="26">
        <v>0</v>
      </c>
      <c r="J215" s="31">
        <f>Tabla2_2[[#This Row],[Saldos pendientes del contrato]]/Tabla2_2[[#This Row],[Consumo de Despacho]]</f>
        <v>0</v>
      </c>
      <c r="K215" s="26">
        <v>0</v>
      </c>
      <c r="L215" s="31">
        <f>Tabla2_2[[#This Row],[Manos del proveedor]]/Tabla2_2[[#This Row],[Consumo de Despacho]]</f>
        <v>0</v>
      </c>
      <c r="M215" s="26">
        <v>0</v>
      </c>
      <c r="N215" s="31">
        <f>Tabla2_2[[#This Row],[Existencia]]/Tabla2_2[[#This Row],[Consumo de Despacho]]</f>
        <v>0</v>
      </c>
      <c r="O215" s="32">
        <v>15414</v>
      </c>
      <c r="P215" s="58">
        <f>Tabla2_2[[#This Row],[Primer Pedido calculado]]-Tabla2_2[[#This Row],[Primera Entrega (30 días calendario Síntesis Química; 45 días calendario Bio/Biot; 45 días calendario Sustancias Controladas]]</f>
        <v>5138</v>
      </c>
      <c r="Q215" s="59">
        <f t="shared" si="16"/>
        <v>79844.51999999999</v>
      </c>
      <c r="R215" s="58">
        <f>Tabla2_2[[#This Row],[Primer Pedido calculado]]-Tabla2_2[[#This Row],[Consumo de Despacho]]</f>
        <v>10276</v>
      </c>
      <c r="S215" s="59">
        <f t="shared" si="17"/>
        <v>159689.03999999998</v>
      </c>
      <c r="T215" s="58">
        <f t="shared" si="19"/>
        <v>75270</v>
      </c>
      <c r="U215" s="59">
        <f t="shared" si="18"/>
        <v>1169695.8</v>
      </c>
      <c r="V21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15" s="59">
        <f>SUM(Tabla2_2[[#This Row],[Alcance (en meses)]]+Tabla2_2[[#This Row],[Alcance (en meses)2]]+Tabla2_2[[#This Row],[Alcance (en meses)3]]+Tabla2_2[[#This Row],[Alcance del Pedido 1]])</f>
        <v>3</v>
      </c>
      <c r="X215" s="59">
        <f>Tabla2_2[[#This Row],[Entrega Subsiguiente 2025 (30 días calendario a partir de la solicitud de pedido al proveedor)]]/Tabla2_2[[#This Row],[Consumo de Despacho]]</f>
        <v>14.64966913195796</v>
      </c>
      <c r="Y215" s="59">
        <f>Tabla2_2[[#This Row],[CANTIDAD
TOTAL A COTIZAR]]/Tabla2_2[[#This Row],[Consumo de Despacho]]</f>
        <v>17.64966913195796</v>
      </c>
      <c r="Z215" s="60" t="s">
        <v>67</v>
      </c>
      <c r="AA215" s="60" t="s">
        <v>55</v>
      </c>
      <c r="AB215" s="63" t="s">
        <v>35</v>
      </c>
      <c r="AC215" s="64" t="s">
        <v>289</v>
      </c>
      <c r="AD215" s="63"/>
      <c r="AE215" s="63"/>
      <c r="AF215" s="63"/>
      <c r="AG215" s="63"/>
      <c r="AH215" s="63"/>
    </row>
    <row r="216" spans="1:34" ht="26">
      <c r="A216" s="20">
        <v>208</v>
      </c>
      <c r="B216" s="21">
        <v>102090601</v>
      </c>
      <c r="C216" s="22">
        <v>10788</v>
      </c>
      <c r="D216" s="23" t="s">
        <v>254</v>
      </c>
      <c r="E216" s="24">
        <v>30600</v>
      </c>
      <c r="F216" s="25">
        <v>11.16</v>
      </c>
      <c r="G216" s="25">
        <f t="shared" si="20"/>
        <v>341496</v>
      </c>
      <c r="H216" s="26">
        <v>1700</v>
      </c>
      <c r="I216" s="26">
        <v>21000</v>
      </c>
      <c r="J216" s="31">
        <f>Tabla2_2[[#This Row],[Saldos pendientes del contrato]]/Tabla2_2[[#This Row],[Consumo de Despacho]]</f>
        <v>12.352941176470589</v>
      </c>
      <c r="K216" s="26">
        <v>100</v>
      </c>
      <c r="L216" s="31">
        <f>Tabla2_2[[#This Row],[Manos del proveedor]]/Tabla2_2[[#This Row],[Consumo de Despacho]]</f>
        <v>5.8823529411764705E-2</v>
      </c>
      <c r="M216" s="26">
        <v>2640</v>
      </c>
      <c r="N216" s="31">
        <f>Tabla2_2[[#This Row],[Existencia]]/Tabla2_2[[#This Row],[Consumo de Despacho]]</f>
        <v>1.5529411764705883</v>
      </c>
      <c r="O216" s="32">
        <v>1700</v>
      </c>
      <c r="P216" s="58">
        <f>Tabla2_2[[#This Row],[Primer Pedido calculado]]-Tabla2_2[[#This Row],[Primera Entrega (30 días calendario Síntesis Química; 45 días calendario Bio/Biot; 45 días calendario Sustancias Controladas]]</f>
        <v>1700</v>
      </c>
      <c r="Q216" s="58">
        <f t="shared" si="16"/>
        <v>18972</v>
      </c>
      <c r="R216" s="58">
        <f>Tabla2_2[[#This Row],[Primer Pedido calculado]]-Tabla2_2[[#This Row],[Consumo de Despacho]]</f>
        <v>0</v>
      </c>
      <c r="S216" s="59">
        <f t="shared" si="17"/>
        <v>0</v>
      </c>
      <c r="T216" s="58">
        <f t="shared" si="19"/>
        <v>28900</v>
      </c>
      <c r="U216" s="59">
        <f t="shared" si="18"/>
        <v>322524</v>
      </c>
      <c r="V21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216" s="59">
        <f>SUM(Tabla2_2[[#This Row],[Alcance (en meses)]]+Tabla2_2[[#This Row],[Alcance (en meses)2]]+Tabla2_2[[#This Row],[Alcance (en meses)3]]+Tabla2_2[[#This Row],[Alcance del Pedido 1]])</f>
        <v>14.964705882352941</v>
      </c>
      <c r="X216" s="59">
        <f>Tabla2_2[[#This Row],[Entrega Subsiguiente 2025 (30 días calendario a partir de la solicitud de pedido al proveedor)]]/Tabla2_2[[#This Row],[Consumo de Despacho]]</f>
        <v>17</v>
      </c>
      <c r="Y216" s="59">
        <f>Tabla2_2[[#This Row],[CANTIDAD
TOTAL A COTIZAR]]/Tabla2_2[[#This Row],[Consumo de Despacho]]</f>
        <v>18</v>
      </c>
      <c r="Z216" s="60" t="s">
        <v>37</v>
      </c>
      <c r="AA216" s="60" t="s">
        <v>25</v>
      </c>
      <c r="AB216" s="63" t="s">
        <v>71</v>
      </c>
      <c r="AC216" s="64" t="s">
        <v>289</v>
      </c>
      <c r="AD216" s="63"/>
      <c r="AE216" s="63"/>
      <c r="AF216" s="63"/>
      <c r="AG216" s="63"/>
      <c r="AH216" s="63"/>
    </row>
    <row r="217" spans="1:34" ht="39">
      <c r="A217" s="20">
        <v>209</v>
      </c>
      <c r="B217" s="21">
        <v>101038801</v>
      </c>
      <c r="C217" s="22">
        <v>10352</v>
      </c>
      <c r="D217" s="23" t="s">
        <v>255</v>
      </c>
      <c r="E217" s="24">
        <v>1000000</v>
      </c>
      <c r="F217" s="25">
        <v>0.06</v>
      </c>
      <c r="G217" s="25">
        <f t="shared" si="20"/>
        <v>60000</v>
      </c>
      <c r="H217" s="26">
        <v>76472</v>
      </c>
      <c r="I217" s="26">
        <v>40</v>
      </c>
      <c r="J217" s="31">
        <f>Tabla2_2[[#This Row],[Saldos pendientes del contrato]]/Tabla2_2[[#This Row],[Consumo de Despacho]]</f>
        <v>5.2306726645046553E-4</v>
      </c>
      <c r="K217" s="26">
        <v>370000</v>
      </c>
      <c r="L217" s="31">
        <f>Tabla2_2[[#This Row],[Manos del proveedor]]/Tabla2_2[[#This Row],[Consumo de Despacho]]</f>
        <v>4.8383722146668058</v>
      </c>
      <c r="M217" s="26">
        <v>74200</v>
      </c>
      <c r="N217" s="31">
        <f>Tabla2_2[[#This Row],[Existencia]]/Tabla2_2[[#This Row],[Consumo de Despacho]]</f>
        <v>0.97028977926561355</v>
      </c>
      <c r="O217" s="32">
        <v>50000</v>
      </c>
      <c r="P217" s="58">
        <f>Tabla2_2[[#This Row],[Primer Pedido calculado]]-Tabla2_2[[#This Row],[Primera Entrega (30 días calendario Síntesis Química; 45 días calendario Bio/Biot; 45 días calendario Sustancias Controladas]]</f>
        <v>0</v>
      </c>
      <c r="Q217" s="58">
        <f t="shared" si="16"/>
        <v>0</v>
      </c>
      <c r="R217" s="58">
        <v>50000</v>
      </c>
      <c r="S217" s="59">
        <f t="shared" si="17"/>
        <v>3000</v>
      </c>
      <c r="T217" s="58">
        <f t="shared" si="19"/>
        <v>950000</v>
      </c>
      <c r="U217" s="59">
        <f t="shared" si="18"/>
        <v>57000</v>
      </c>
      <c r="V21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0.65383408306308188</v>
      </c>
      <c r="W217" s="59">
        <f>SUM(Tabla2_2[[#This Row],[Alcance (en meses)]]+Tabla2_2[[#This Row],[Alcance (en meses)2]]+Tabla2_2[[#This Row],[Alcance (en meses)3]]+Tabla2_2[[#This Row],[Alcance del Pedido 1]])</f>
        <v>6.4630191442619509</v>
      </c>
      <c r="X217" s="59">
        <f>Tabla2_2[[#This Row],[Entrega Subsiguiente 2025 (30 días calendario a partir de la solicitud de pedido al proveedor)]]/Tabla2_2[[#This Row],[Consumo de Despacho]]</f>
        <v>12.422847578198557</v>
      </c>
      <c r="Y217" s="59">
        <f>Tabla2_2[[#This Row],[CANTIDAD
TOTAL A COTIZAR]]/Tabla2_2[[#This Row],[Consumo de Despacho]]</f>
        <v>13.076681661261638</v>
      </c>
      <c r="Z217" s="60" t="s">
        <v>24</v>
      </c>
      <c r="AA217" s="60" t="s">
        <v>25</v>
      </c>
      <c r="AB217" s="63" t="s">
        <v>29</v>
      </c>
      <c r="AC217" s="64" t="s">
        <v>289</v>
      </c>
      <c r="AD217" s="63"/>
      <c r="AE217" s="63"/>
      <c r="AF217" s="63"/>
      <c r="AG217" s="63"/>
      <c r="AH217" s="63"/>
    </row>
    <row r="218" spans="1:34" ht="52">
      <c r="A218" s="20">
        <v>210</v>
      </c>
      <c r="B218" s="21">
        <v>103012801</v>
      </c>
      <c r="C218" s="22">
        <v>10792</v>
      </c>
      <c r="D218" s="23" t="s">
        <v>328</v>
      </c>
      <c r="E218" s="24">
        <v>67500</v>
      </c>
      <c r="F218" s="25">
        <v>0.74</v>
      </c>
      <c r="G218" s="25">
        <f t="shared" si="20"/>
        <v>49950</v>
      </c>
      <c r="H218" s="26">
        <v>3750</v>
      </c>
      <c r="I218" s="26">
        <v>13229</v>
      </c>
      <c r="J218" s="31">
        <f>Tabla2_2[[#This Row],[Saldos pendientes del contrato]]/Tabla2_2[[#This Row],[Consumo de Despacho]]</f>
        <v>3.5277333333333334</v>
      </c>
      <c r="K218" s="26">
        <v>0</v>
      </c>
      <c r="L218" s="31">
        <f>Tabla2_2[[#This Row],[Manos del proveedor]]/Tabla2_2[[#This Row],[Consumo de Despacho]]</f>
        <v>0</v>
      </c>
      <c r="M218" s="26">
        <v>6319</v>
      </c>
      <c r="N218" s="31">
        <f>Tabla2_2[[#This Row],[Existencia]]/Tabla2_2[[#This Row],[Consumo de Despacho]]</f>
        <v>1.6850666666666667</v>
      </c>
      <c r="O218" s="32">
        <v>7500</v>
      </c>
      <c r="P218" s="58">
        <f>Tabla2_2[[#This Row],[Primer Pedido calculado]]-Tabla2_2[[#This Row],[Primera Entrega (30 días calendario Síntesis Química; 45 días calendario Bio/Biot; 45 días calendario Sustancias Controladas]]</f>
        <v>3750</v>
      </c>
      <c r="Q218" s="58">
        <f t="shared" si="16"/>
        <v>2775</v>
      </c>
      <c r="R218" s="58">
        <f>Tabla2_2[[#This Row],[Primer Pedido calculado]]-Tabla2_2[[#This Row],[Consumo de Despacho]]</f>
        <v>3750</v>
      </c>
      <c r="S218" s="59">
        <f t="shared" si="17"/>
        <v>2775</v>
      </c>
      <c r="T218" s="58">
        <f t="shared" si="19"/>
        <v>60000</v>
      </c>
      <c r="U218" s="59">
        <f t="shared" si="18"/>
        <v>44400</v>
      </c>
      <c r="V21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2</v>
      </c>
      <c r="W218" s="59">
        <f>SUM(Tabla2_2[[#This Row],[Alcance (en meses)]]+Tabla2_2[[#This Row],[Alcance (en meses)2]]+Tabla2_2[[#This Row],[Alcance (en meses)3]]+Tabla2_2[[#This Row],[Alcance del Pedido 1]])</f>
        <v>7.2127999999999997</v>
      </c>
      <c r="X218" s="59">
        <f>Tabla2_2[[#This Row],[Entrega Subsiguiente 2025 (30 días calendario a partir de la solicitud de pedido al proveedor)]]/Tabla2_2[[#This Row],[Consumo de Despacho]]</f>
        <v>16</v>
      </c>
      <c r="Y218" s="59">
        <f>Tabla2_2[[#This Row],[CANTIDAD
TOTAL A COTIZAR]]/Tabla2_2[[#This Row],[Consumo de Despacho]]</f>
        <v>18</v>
      </c>
      <c r="Z218" s="60" t="s">
        <v>49</v>
      </c>
      <c r="AA218" s="60" t="s">
        <v>25</v>
      </c>
      <c r="AB218" s="63" t="s">
        <v>71</v>
      </c>
      <c r="AC218" s="64" t="s">
        <v>289</v>
      </c>
      <c r="AD218" s="63"/>
      <c r="AE218" s="63"/>
      <c r="AF218" s="63"/>
      <c r="AG218" s="63"/>
      <c r="AH218" s="63"/>
    </row>
    <row r="219" spans="1:34" ht="26">
      <c r="A219" s="20">
        <v>211</v>
      </c>
      <c r="B219" s="21">
        <v>101094501</v>
      </c>
      <c r="C219" s="22">
        <v>11885</v>
      </c>
      <c r="D219" s="23" t="s">
        <v>257</v>
      </c>
      <c r="E219" s="24">
        <v>24912</v>
      </c>
      <c r="F219" s="25">
        <v>7.77</v>
      </c>
      <c r="G219" s="25">
        <f t="shared" si="20"/>
        <v>193566.24</v>
      </c>
      <c r="H219" s="26">
        <v>1384</v>
      </c>
      <c r="I219" s="26">
        <v>0</v>
      </c>
      <c r="J219" s="31">
        <f>Tabla2_2[[#This Row],[Saldos pendientes del contrato]]/Tabla2_2[[#This Row],[Consumo de Despacho]]</f>
        <v>0</v>
      </c>
      <c r="K219" s="26">
        <v>0</v>
      </c>
      <c r="L219" s="31">
        <f>Tabla2_2[[#This Row],[Manos del proveedor]]/Tabla2_2[[#This Row],[Consumo de Despacho]]</f>
        <v>0</v>
      </c>
      <c r="M219" s="26">
        <v>120</v>
      </c>
      <c r="N219" s="31">
        <f>Tabla2_2[[#This Row],[Existencia]]/Tabla2_2[[#This Row],[Consumo de Despacho]]</f>
        <v>8.6705202312138727E-2</v>
      </c>
      <c r="O219" s="32">
        <v>4152</v>
      </c>
      <c r="P219" s="58">
        <f>Tabla2_2[[#This Row],[Primer Pedido calculado]]-Tabla2_2[[#This Row],[Primera Entrega (30 días calendario Síntesis Química; 45 días calendario Bio/Biot; 45 días calendario Sustancias Controladas]]</f>
        <v>1384</v>
      </c>
      <c r="Q219" s="59">
        <f t="shared" si="16"/>
        <v>10753.68</v>
      </c>
      <c r="R219" s="58">
        <f>Tabla2_2[[#This Row],[Primer Pedido calculado]]-Tabla2_2[[#This Row],[Consumo de Despacho]]</f>
        <v>2768</v>
      </c>
      <c r="S219" s="59">
        <f t="shared" si="17"/>
        <v>21507.360000000001</v>
      </c>
      <c r="T219" s="58">
        <f t="shared" si="19"/>
        <v>20760</v>
      </c>
      <c r="U219" s="59">
        <f t="shared" si="18"/>
        <v>161305.19999999998</v>
      </c>
      <c r="V219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19" s="59">
        <f>SUM(Tabla2_2[[#This Row],[Alcance (en meses)]]+Tabla2_2[[#This Row],[Alcance (en meses)2]]+Tabla2_2[[#This Row],[Alcance (en meses)3]]+Tabla2_2[[#This Row],[Alcance del Pedido 1]])</f>
        <v>3.0867052023121389</v>
      </c>
      <c r="X219" s="59">
        <f>Tabla2_2[[#This Row],[Entrega Subsiguiente 2025 (30 días calendario a partir de la solicitud de pedido al proveedor)]]/Tabla2_2[[#This Row],[Consumo de Despacho]]</f>
        <v>15</v>
      </c>
      <c r="Y219" s="59">
        <f>Tabla2_2[[#This Row],[CANTIDAD
TOTAL A COTIZAR]]/Tabla2_2[[#This Row],[Consumo de Despacho]]</f>
        <v>18</v>
      </c>
      <c r="Z219" s="60" t="s">
        <v>31</v>
      </c>
      <c r="AA219" s="60" t="s">
        <v>25</v>
      </c>
      <c r="AB219" s="63" t="s">
        <v>29</v>
      </c>
      <c r="AC219" s="64" t="s">
        <v>289</v>
      </c>
      <c r="AD219" s="63"/>
      <c r="AE219" s="63"/>
      <c r="AF219" s="63"/>
      <c r="AG219" s="63"/>
      <c r="AH219" s="63"/>
    </row>
    <row r="220" spans="1:34" ht="26">
      <c r="A220" s="20">
        <v>212</v>
      </c>
      <c r="B220" s="21">
        <v>102045401</v>
      </c>
      <c r="C220" s="22">
        <v>10217</v>
      </c>
      <c r="D220" s="23" t="s">
        <v>258</v>
      </c>
      <c r="E220" s="24">
        <v>10044</v>
      </c>
      <c r="F220" s="25">
        <v>2.88</v>
      </c>
      <c r="G220" s="25">
        <f t="shared" si="20"/>
        <v>28926.719999999998</v>
      </c>
      <c r="H220" s="26">
        <v>558</v>
      </c>
      <c r="I220" s="26">
        <v>4948</v>
      </c>
      <c r="J220" s="31">
        <f>Tabla2_2[[#This Row],[Saldos pendientes del contrato]]/Tabla2_2[[#This Row],[Consumo de Despacho]]</f>
        <v>8.8673835125448033</v>
      </c>
      <c r="K220" s="26">
        <v>0</v>
      </c>
      <c r="L220" s="31">
        <f>Tabla2_2[[#This Row],[Manos del proveedor]]/Tabla2_2[[#This Row],[Consumo de Despacho]]</f>
        <v>0</v>
      </c>
      <c r="M220" s="26">
        <v>3002</v>
      </c>
      <c r="N220" s="31">
        <f>Tabla2_2[[#This Row],[Existencia]]/Tabla2_2[[#This Row],[Consumo de Despacho]]</f>
        <v>5.3799283154121866</v>
      </c>
      <c r="O220" s="32">
        <v>280</v>
      </c>
      <c r="P220" s="58">
        <f>Tabla2_2[[#This Row],[Primer Pedido calculado]]-Tabla2_2[[#This Row],[Primera Entrega (30 días calendario Síntesis Química; 45 días calendario Bio/Biot; 45 días calendario Sustancias Controladas]]</f>
        <v>0</v>
      </c>
      <c r="Q220" s="58">
        <f t="shared" si="16"/>
        <v>0</v>
      </c>
      <c r="R220" s="58">
        <v>280</v>
      </c>
      <c r="S220" s="59">
        <f t="shared" si="17"/>
        <v>806.4</v>
      </c>
      <c r="T220" s="58">
        <f t="shared" si="19"/>
        <v>9764</v>
      </c>
      <c r="U220" s="59">
        <f t="shared" si="18"/>
        <v>28120.32</v>
      </c>
      <c r="V220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0.50179211469534046</v>
      </c>
      <c r="W220" s="59">
        <f>SUM(Tabla2_2[[#This Row],[Alcance (en meses)]]+Tabla2_2[[#This Row],[Alcance (en meses)2]]+Tabla2_2[[#This Row],[Alcance (en meses)3]]+Tabla2_2[[#This Row],[Alcance del Pedido 1]])</f>
        <v>14.749103942652331</v>
      </c>
      <c r="X220" s="59">
        <f>Tabla2_2[[#This Row],[Entrega Subsiguiente 2025 (30 días calendario a partir de la solicitud de pedido al proveedor)]]/Tabla2_2[[#This Row],[Consumo de Despacho]]</f>
        <v>17.498207885304659</v>
      </c>
      <c r="Y220" s="59">
        <f>Tabla2_2[[#This Row],[CANTIDAD
TOTAL A COTIZAR]]/Tabla2_2[[#This Row],[Consumo de Despacho]]</f>
        <v>18</v>
      </c>
      <c r="Z220" s="60" t="s">
        <v>34</v>
      </c>
      <c r="AA220" s="60" t="s">
        <v>25</v>
      </c>
      <c r="AB220" s="63" t="s">
        <v>58</v>
      </c>
      <c r="AC220" s="64" t="s">
        <v>289</v>
      </c>
      <c r="AD220" s="63"/>
      <c r="AE220" s="63"/>
      <c r="AF220" s="63"/>
      <c r="AG220" s="63"/>
      <c r="AH220" s="63"/>
    </row>
    <row r="221" spans="1:34" ht="26">
      <c r="A221" s="20">
        <v>213</v>
      </c>
      <c r="B221" s="21">
        <v>101073501</v>
      </c>
      <c r="C221" s="22">
        <v>10513</v>
      </c>
      <c r="D221" s="23" t="s">
        <v>259</v>
      </c>
      <c r="E221" s="24">
        <v>2150496</v>
      </c>
      <c r="F221" s="25">
        <v>0.11</v>
      </c>
      <c r="G221" s="25">
        <f t="shared" si="20"/>
        <v>236554.56</v>
      </c>
      <c r="H221" s="26">
        <v>119472</v>
      </c>
      <c r="I221" s="26">
        <v>1219420</v>
      </c>
      <c r="J221" s="31">
        <f>Tabla2_2[[#This Row],[Saldos pendientes del contrato]]/Tabla2_2[[#This Row],[Consumo de Despacho]]</f>
        <v>10.206743002544529</v>
      </c>
      <c r="K221" s="26">
        <v>0</v>
      </c>
      <c r="L221" s="31">
        <f>Tabla2_2[[#This Row],[Manos del proveedor]]/Tabla2_2[[#This Row],[Consumo de Despacho]]</f>
        <v>0</v>
      </c>
      <c r="M221" s="26">
        <v>0</v>
      </c>
      <c r="N221" s="31">
        <f>Tabla2_2[[#This Row],[Existencia]]/Tabla2_2[[#This Row],[Consumo de Despacho]]</f>
        <v>0</v>
      </c>
      <c r="O221" s="32">
        <v>119472</v>
      </c>
      <c r="P221" s="58">
        <f>Tabla2_2[[#This Row],[Primer Pedido calculado]]-Tabla2_2[[#This Row],[Primera Entrega (30 días calendario Síntesis Química; 45 días calendario Bio/Biot; 45 días calendario Sustancias Controladas]]</f>
        <v>0</v>
      </c>
      <c r="Q221" s="58">
        <f t="shared" si="16"/>
        <v>0</v>
      </c>
      <c r="R221" s="58">
        <v>119472</v>
      </c>
      <c r="S221" s="59">
        <f t="shared" si="17"/>
        <v>13141.92</v>
      </c>
      <c r="T221" s="58">
        <f t="shared" si="19"/>
        <v>2031024</v>
      </c>
      <c r="U221" s="59">
        <f t="shared" si="18"/>
        <v>223412.64</v>
      </c>
      <c r="V221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221" s="59">
        <f>SUM(Tabla2_2[[#This Row],[Alcance (en meses)]]+Tabla2_2[[#This Row],[Alcance (en meses)2]]+Tabla2_2[[#This Row],[Alcance (en meses)3]]+Tabla2_2[[#This Row],[Alcance del Pedido 1]])</f>
        <v>11.206743002544529</v>
      </c>
      <c r="X221" s="59">
        <f>Tabla2_2[[#This Row],[Entrega Subsiguiente 2025 (30 días calendario a partir de la solicitud de pedido al proveedor)]]/Tabla2_2[[#This Row],[Consumo de Despacho]]</f>
        <v>17</v>
      </c>
      <c r="Y221" s="59">
        <f>Tabla2_2[[#This Row],[CANTIDAD
TOTAL A COTIZAR]]/Tabla2_2[[#This Row],[Consumo de Despacho]]</f>
        <v>18</v>
      </c>
      <c r="Z221" s="60" t="s">
        <v>31</v>
      </c>
      <c r="AA221" s="60" t="s">
        <v>25</v>
      </c>
      <c r="AB221" s="63" t="s">
        <v>35</v>
      </c>
      <c r="AC221" s="64" t="s">
        <v>289</v>
      </c>
      <c r="AD221" s="63"/>
      <c r="AE221" s="63"/>
      <c r="AF221" s="63"/>
      <c r="AG221" s="63"/>
      <c r="AH221" s="63"/>
    </row>
    <row r="222" spans="1:34" ht="26">
      <c r="A222" s="20">
        <v>214</v>
      </c>
      <c r="B222" s="21">
        <v>102025001</v>
      </c>
      <c r="C222" s="22">
        <v>10338</v>
      </c>
      <c r="D222" s="23" t="s">
        <v>260</v>
      </c>
      <c r="E222" s="24">
        <v>1368</v>
      </c>
      <c r="F222" s="25">
        <v>29.78</v>
      </c>
      <c r="G222" s="25">
        <f t="shared" si="20"/>
        <v>40739.040000000001</v>
      </c>
      <c r="H222" s="26">
        <v>76</v>
      </c>
      <c r="I222" s="26">
        <v>217</v>
      </c>
      <c r="J222" s="31">
        <f>Tabla2_2[[#This Row],[Saldos pendientes del contrato]]/Tabla2_2[[#This Row],[Consumo de Despacho]]</f>
        <v>2.8552631578947367</v>
      </c>
      <c r="K222" s="26">
        <v>0</v>
      </c>
      <c r="L222" s="31">
        <f>Tabla2_2[[#This Row],[Manos del proveedor]]/Tabla2_2[[#This Row],[Consumo de Despacho]]</f>
        <v>0</v>
      </c>
      <c r="M222" s="26">
        <v>355</v>
      </c>
      <c r="N222" s="31">
        <f>Tabla2_2[[#This Row],[Existencia]]/Tabla2_2[[#This Row],[Consumo de Despacho]]</f>
        <v>4.6710526315789478</v>
      </c>
      <c r="O222" s="32">
        <v>150</v>
      </c>
      <c r="P222" s="58">
        <f>Tabla2_2[[#This Row],[Primer Pedido calculado]]-Tabla2_2[[#This Row],[Primera Entrega (30 días calendario Síntesis Química; 45 días calendario Bio/Biot; 45 días calendario Sustancias Controladas]]</f>
        <v>76</v>
      </c>
      <c r="Q222" s="58">
        <f t="shared" si="16"/>
        <v>2263.2800000000002</v>
      </c>
      <c r="R222" s="58">
        <f>Tabla2_2[[#This Row],[Primer Pedido calculado]]-Tabla2_2[[#This Row],[Consumo de Despacho]]</f>
        <v>74</v>
      </c>
      <c r="S222" s="59">
        <f t="shared" si="17"/>
        <v>2203.7200000000003</v>
      </c>
      <c r="T222" s="58">
        <f t="shared" si="19"/>
        <v>1218</v>
      </c>
      <c r="U222" s="59">
        <f t="shared" si="18"/>
        <v>36272.04</v>
      </c>
      <c r="V222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1.9736842105263157</v>
      </c>
      <c r="W222" s="59">
        <f>SUM(Tabla2_2[[#This Row],[Alcance (en meses)]]+Tabla2_2[[#This Row],[Alcance (en meses)2]]+Tabla2_2[[#This Row],[Alcance (en meses)3]]+Tabla2_2[[#This Row],[Alcance del Pedido 1]])</f>
        <v>9.5</v>
      </c>
      <c r="X222" s="59">
        <f>Tabla2_2[[#This Row],[Entrega Subsiguiente 2025 (30 días calendario a partir de la solicitud de pedido al proveedor)]]/Tabla2_2[[#This Row],[Consumo de Despacho]]</f>
        <v>16.026315789473685</v>
      </c>
      <c r="Y222" s="59">
        <f>Tabla2_2[[#This Row],[CANTIDAD
TOTAL A COTIZAR]]/Tabla2_2[[#This Row],[Consumo de Despacho]]</f>
        <v>18</v>
      </c>
      <c r="Z222" s="60" t="s">
        <v>34</v>
      </c>
      <c r="AA222" s="60" t="s">
        <v>25</v>
      </c>
      <c r="AB222" s="63" t="s">
        <v>32</v>
      </c>
      <c r="AC222" s="64" t="s">
        <v>289</v>
      </c>
      <c r="AD222" s="63"/>
      <c r="AE222" s="63"/>
      <c r="AF222" s="63"/>
      <c r="AG222" s="63"/>
      <c r="AH222" s="63"/>
    </row>
    <row r="223" spans="1:34" ht="14.5">
      <c r="A223" s="20">
        <v>215</v>
      </c>
      <c r="B223" s="21">
        <v>102099901</v>
      </c>
      <c r="C223" s="22">
        <v>11615</v>
      </c>
      <c r="D223" s="23" t="s">
        <v>261</v>
      </c>
      <c r="E223" s="24">
        <v>7740</v>
      </c>
      <c r="F223" s="25">
        <v>9.57</v>
      </c>
      <c r="G223" s="25">
        <f t="shared" si="20"/>
        <v>74071.8</v>
      </c>
      <c r="H223" s="26">
        <v>430</v>
      </c>
      <c r="I223" s="26">
        <v>4840</v>
      </c>
      <c r="J223" s="31">
        <f>Tabla2_2[[#This Row],[Saldos pendientes del contrato]]/Tabla2_2[[#This Row],[Consumo de Despacho]]</f>
        <v>11.255813953488373</v>
      </c>
      <c r="K223" s="26">
        <v>0</v>
      </c>
      <c r="L223" s="31">
        <f>Tabla2_2[[#This Row],[Manos del proveedor]]/Tabla2_2[[#This Row],[Consumo de Despacho]]</f>
        <v>0</v>
      </c>
      <c r="M223" s="26">
        <v>0</v>
      </c>
      <c r="N223" s="31">
        <f>Tabla2_2[[#This Row],[Existencia]]/Tabla2_2[[#This Row],[Consumo de Despacho]]</f>
        <v>0</v>
      </c>
      <c r="O223" s="32">
        <v>400</v>
      </c>
      <c r="P223" s="58">
        <f>Tabla2_2[[#This Row],[Primer Pedido calculado]]-Tabla2_2[[#This Row],[Primera Entrega (30 días calendario Síntesis Química; 45 días calendario Bio/Biot; 45 días calendario Sustancias Controladas]]</f>
        <v>400</v>
      </c>
      <c r="Q223" s="58">
        <f t="shared" si="16"/>
        <v>3828</v>
      </c>
      <c r="R223" s="58">
        <v>0</v>
      </c>
      <c r="S223" s="59">
        <f t="shared" si="17"/>
        <v>0</v>
      </c>
      <c r="T223" s="58">
        <f t="shared" si="19"/>
        <v>7340</v>
      </c>
      <c r="U223" s="59">
        <f t="shared" si="18"/>
        <v>70243.8</v>
      </c>
      <c r="V223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0.93023255813953487</v>
      </c>
      <c r="W223" s="59">
        <f>SUM(Tabla2_2[[#This Row],[Alcance (en meses)]]+Tabla2_2[[#This Row],[Alcance (en meses)2]]+Tabla2_2[[#This Row],[Alcance (en meses)3]]+Tabla2_2[[#This Row],[Alcance del Pedido 1]])</f>
        <v>12.186046511627907</v>
      </c>
      <c r="X223" s="59">
        <f>Tabla2_2[[#This Row],[Entrega Subsiguiente 2025 (30 días calendario a partir de la solicitud de pedido al proveedor)]]/Tabla2_2[[#This Row],[Consumo de Despacho]]</f>
        <v>17.069767441860463</v>
      </c>
      <c r="Y223" s="59">
        <f>Tabla2_2[[#This Row],[CANTIDAD
TOTAL A COTIZAR]]/Tabla2_2[[#This Row],[Consumo de Despacho]]</f>
        <v>18</v>
      </c>
      <c r="Z223" s="60" t="s">
        <v>34</v>
      </c>
      <c r="AA223" s="60" t="s">
        <v>25</v>
      </c>
      <c r="AB223" s="63" t="s">
        <v>35</v>
      </c>
      <c r="AC223" s="64" t="s">
        <v>289</v>
      </c>
      <c r="AD223" s="63"/>
      <c r="AE223" s="63"/>
      <c r="AF223" s="63"/>
      <c r="AG223" s="63"/>
      <c r="AH223" s="63"/>
    </row>
    <row r="224" spans="1:34" ht="14.5">
      <c r="A224" s="20">
        <v>216</v>
      </c>
      <c r="B224" s="21">
        <v>101097401</v>
      </c>
      <c r="C224" s="22">
        <v>11886</v>
      </c>
      <c r="D224" s="23" t="s">
        <v>262</v>
      </c>
      <c r="E224" s="24">
        <v>35568</v>
      </c>
      <c r="F224" s="25">
        <v>5.35</v>
      </c>
      <c r="G224" s="25">
        <f t="shared" si="20"/>
        <v>190288.8</v>
      </c>
      <c r="H224" s="26">
        <v>1976</v>
      </c>
      <c r="I224" s="26">
        <v>7400</v>
      </c>
      <c r="J224" s="31">
        <f>Tabla2_2[[#This Row],[Saldos pendientes del contrato]]/Tabla2_2[[#This Row],[Consumo de Despacho]]</f>
        <v>3.7449392712550607</v>
      </c>
      <c r="K224" s="26">
        <v>0</v>
      </c>
      <c r="L224" s="31">
        <f>Tabla2_2[[#This Row],[Manos del proveedor]]/Tabla2_2[[#This Row],[Consumo de Despacho]]</f>
        <v>0</v>
      </c>
      <c r="M224" s="26">
        <v>7800</v>
      </c>
      <c r="N224" s="31">
        <f>Tabla2_2[[#This Row],[Existencia]]/Tabla2_2[[#This Row],[Consumo de Despacho]]</f>
        <v>3.9473684210526314</v>
      </c>
      <c r="O224" s="32">
        <v>1976</v>
      </c>
      <c r="P224" s="58">
        <f>Tabla2_2[[#This Row],[Primer Pedido calculado]]-Tabla2_2[[#This Row],[Primera Entrega (30 días calendario Síntesis Química; 45 días calendario Bio/Biot; 45 días calendario Sustancias Controladas]]</f>
        <v>0</v>
      </c>
      <c r="Q224" s="58">
        <f t="shared" si="16"/>
        <v>0</v>
      </c>
      <c r="R224" s="58">
        <v>1976</v>
      </c>
      <c r="S224" s="59">
        <f t="shared" si="17"/>
        <v>10571.599999999999</v>
      </c>
      <c r="T224" s="58">
        <f t="shared" si="19"/>
        <v>33592</v>
      </c>
      <c r="U224" s="59">
        <f t="shared" si="18"/>
        <v>179717.19999999998</v>
      </c>
      <c r="V224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224" s="59">
        <f>SUM(Tabla2_2[[#This Row],[Alcance (en meses)]]+Tabla2_2[[#This Row],[Alcance (en meses)2]]+Tabla2_2[[#This Row],[Alcance (en meses)3]]+Tabla2_2[[#This Row],[Alcance del Pedido 1]])</f>
        <v>8.6923076923076916</v>
      </c>
      <c r="X224" s="59">
        <f>Tabla2_2[[#This Row],[Entrega Subsiguiente 2025 (30 días calendario a partir de la solicitud de pedido al proveedor)]]/Tabla2_2[[#This Row],[Consumo de Despacho]]</f>
        <v>17</v>
      </c>
      <c r="Y224" s="59">
        <f>Tabla2_2[[#This Row],[CANTIDAD
TOTAL A COTIZAR]]/Tabla2_2[[#This Row],[Consumo de Despacho]]</f>
        <v>18</v>
      </c>
      <c r="Z224" s="60" t="s">
        <v>31</v>
      </c>
      <c r="AA224" s="60" t="s">
        <v>25</v>
      </c>
      <c r="AB224" s="63" t="s">
        <v>41</v>
      </c>
      <c r="AC224" s="64" t="s">
        <v>289</v>
      </c>
      <c r="AD224" s="63"/>
      <c r="AE224" s="63"/>
      <c r="AF224" s="63"/>
      <c r="AG224" s="63"/>
      <c r="AH224" s="63"/>
    </row>
    <row r="225" spans="1:34" ht="14.5">
      <c r="A225" s="20">
        <v>217</v>
      </c>
      <c r="B225" s="21">
        <v>101058301</v>
      </c>
      <c r="C225" s="22">
        <v>10669</v>
      </c>
      <c r="D225" s="23" t="s">
        <v>263</v>
      </c>
      <c r="E225" s="24">
        <v>1547658</v>
      </c>
      <c r="F225" s="25">
        <v>0.49</v>
      </c>
      <c r="G225" s="25">
        <f t="shared" si="20"/>
        <v>758352.42</v>
      </c>
      <c r="H225" s="26">
        <v>85981</v>
      </c>
      <c r="I225" s="26">
        <v>586988</v>
      </c>
      <c r="J225" s="31">
        <f>Tabla2_2[[#This Row],[Saldos pendientes del contrato]]/Tabla2_2[[#This Row],[Consumo de Despacho]]</f>
        <v>6.8269501401472414</v>
      </c>
      <c r="K225" s="26">
        <v>128430</v>
      </c>
      <c r="L225" s="31">
        <f>Tabla2_2[[#This Row],[Manos del proveedor]]/Tabla2_2[[#This Row],[Consumo de Despacho]]</f>
        <v>1.4937020969749131</v>
      </c>
      <c r="M225" s="26">
        <v>261360</v>
      </c>
      <c r="N225" s="31">
        <f>Tabla2_2[[#This Row],[Existencia]]/Tabla2_2[[#This Row],[Consumo de Despacho]]</f>
        <v>3.0397413382026262</v>
      </c>
      <c r="O225" s="32">
        <v>85981</v>
      </c>
      <c r="P225" s="58">
        <f>Tabla2_2[[#This Row],[Primer Pedido calculado]]-Tabla2_2[[#This Row],[Primera Entrega (30 días calendario Síntesis Química; 45 días calendario Bio/Biot; 45 días calendario Sustancias Controladas]]</f>
        <v>0</v>
      </c>
      <c r="Q225" s="58">
        <f t="shared" si="16"/>
        <v>0</v>
      </c>
      <c r="R225" s="58">
        <v>85981</v>
      </c>
      <c r="S225" s="59">
        <f t="shared" si="17"/>
        <v>42130.69</v>
      </c>
      <c r="T225" s="58">
        <f t="shared" si="19"/>
        <v>1461677</v>
      </c>
      <c r="U225" s="59">
        <f t="shared" si="18"/>
        <v>716221.73</v>
      </c>
      <c r="V225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1</v>
      </c>
      <c r="W225" s="59">
        <f>SUM(Tabla2_2[[#This Row],[Alcance (en meses)]]+Tabla2_2[[#This Row],[Alcance (en meses)2]]+Tabla2_2[[#This Row],[Alcance (en meses)3]]+Tabla2_2[[#This Row],[Alcance del Pedido 1]])</f>
        <v>12.36039357532478</v>
      </c>
      <c r="X225" s="59">
        <f>Tabla2_2[[#This Row],[Entrega Subsiguiente 2025 (30 días calendario a partir de la solicitud de pedido al proveedor)]]/Tabla2_2[[#This Row],[Consumo de Despacho]]</f>
        <v>17</v>
      </c>
      <c r="Y225" s="59">
        <f>Tabla2_2[[#This Row],[CANTIDAD
TOTAL A COTIZAR]]/Tabla2_2[[#This Row],[Consumo de Despacho]]</f>
        <v>18</v>
      </c>
      <c r="Z225" s="60" t="s">
        <v>31</v>
      </c>
      <c r="AA225" s="60" t="s">
        <v>25</v>
      </c>
      <c r="AB225" s="63" t="s">
        <v>41</v>
      </c>
      <c r="AC225" s="64" t="s">
        <v>289</v>
      </c>
      <c r="AD225" s="63"/>
      <c r="AE225" s="63"/>
      <c r="AF225" s="63"/>
      <c r="AG225" s="63"/>
      <c r="AH225" s="63"/>
    </row>
    <row r="226" spans="1:34" ht="26">
      <c r="A226" s="20">
        <v>218</v>
      </c>
      <c r="B226" s="21">
        <v>101082801</v>
      </c>
      <c r="C226" s="22">
        <v>10696</v>
      </c>
      <c r="D226" s="23" t="s">
        <v>264</v>
      </c>
      <c r="E226" s="24">
        <v>1324170</v>
      </c>
      <c r="F226" s="25">
        <v>0.04</v>
      </c>
      <c r="G226" s="25">
        <f t="shared" si="20"/>
        <v>52966.8</v>
      </c>
      <c r="H226" s="26">
        <v>73565</v>
      </c>
      <c r="I226" s="26">
        <v>0</v>
      </c>
      <c r="J226" s="31">
        <f>Tabla2_2[[#This Row],[Saldos pendientes del contrato]]/Tabla2_2[[#This Row],[Consumo de Despacho]]</f>
        <v>0</v>
      </c>
      <c r="K226" s="26">
        <v>0</v>
      </c>
      <c r="L226" s="31">
        <f>Tabla2_2[[#This Row],[Manos del proveedor]]/Tabla2_2[[#This Row],[Consumo de Despacho]]</f>
        <v>0</v>
      </c>
      <c r="M226" s="26">
        <v>162140</v>
      </c>
      <c r="N226" s="31">
        <f>Tabla2_2[[#This Row],[Existencia]]/Tabla2_2[[#This Row],[Consumo de Despacho]]</f>
        <v>2.2040372459729491</v>
      </c>
      <c r="O226" s="32">
        <v>220695</v>
      </c>
      <c r="P226" s="58">
        <f>Tabla2_2[[#This Row],[Primer Pedido calculado]]-Tabla2_2[[#This Row],[Primera Entrega (30 días calendario Síntesis Química; 45 días calendario Bio/Biot; 45 días calendario Sustancias Controladas]]</f>
        <v>220695</v>
      </c>
      <c r="Q226" s="59">
        <f t="shared" si="16"/>
        <v>8827.8000000000011</v>
      </c>
      <c r="R226" s="58">
        <v>0</v>
      </c>
      <c r="S226" s="59">
        <f t="shared" si="17"/>
        <v>0</v>
      </c>
      <c r="T226" s="58">
        <f t="shared" si="19"/>
        <v>1103475</v>
      </c>
      <c r="U226" s="59">
        <f t="shared" si="18"/>
        <v>44139</v>
      </c>
      <c r="V226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</v>
      </c>
      <c r="W226" s="59">
        <f>SUM(Tabla2_2[[#This Row],[Alcance (en meses)]]+Tabla2_2[[#This Row],[Alcance (en meses)2]]+Tabla2_2[[#This Row],[Alcance (en meses)3]]+Tabla2_2[[#This Row],[Alcance del Pedido 1]])</f>
        <v>5.2040372459729491</v>
      </c>
      <c r="X226" s="59">
        <f>Tabla2_2[[#This Row],[Entrega Subsiguiente 2025 (30 días calendario a partir de la solicitud de pedido al proveedor)]]/Tabla2_2[[#This Row],[Consumo de Despacho]]</f>
        <v>15</v>
      </c>
      <c r="Y226" s="59">
        <f>Tabla2_2[[#This Row],[CANTIDAD
TOTAL A COTIZAR]]/Tabla2_2[[#This Row],[Consumo de Despacho]]</f>
        <v>18</v>
      </c>
      <c r="Z226" s="60" t="s">
        <v>31</v>
      </c>
      <c r="AA226" s="60" t="s">
        <v>25</v>
      </c>
      <c r="AB226" s="63" t="s">
        <v>26</v>
      </c>
      <c r="AC226" s="64" t="s">
        <v>288</v>
      </c>
      <c r="AD226" s="63"/>
      <c r="AE226" s="63"/>
      <c r="AF226" s="63"/>
      <c r="AG226" s="63"/>
      <c r="AH226" s="63"/>
    </row>
    <row r="227" spans="1:34" ht="26">
      <c r="A227" s="20">
        <v>219</v>
      </c>
      <c r="B227" s="21">
        <v>101101401</v>
      </c>
      <c r="C227" s="22">
        <v>102354</v>
      </c>
      <c r="D227" s="23" t="s">
        <v>325</v>
      </c>
      <c r="E227" s="24">
        <v>145638</v>
      </c>
      <c r="F227" s="25">
        <v>1.96</v>
      </c>
      <c r="G227" s="25">
        <f t="shared" si="20"/>
        <v>285450.48</v>
      </c>
      <c r="H227" s="26">
        <v>8091</v>
      </c>
      <c r="I227" s="26">
        <v>0</v>
      </c>
      <c r="J227" s="31">
        <f>Tabla2_2[[#This Row],[Saldos pendientes del contrato]]/Tabla2_2[[#This Row],[Consumo de Despacho]]</f>
        <v>0</v>
      </c>
      <c r="K227" s="26">
        <v>35588</v>
      </c>
      <c r="L227" s="31">
        <f>Tabla2_2[[#This Row],[Manos del proveedor]]/Tabla2_2[[#This Row],[Consumo de Despacho]]</f>
        <v>4.3984674329501914</v>
      </c>
      <c r="M227" s="26">
        <v>5082</v>
      </c>
      <c r="N227" s="31">
        <f>Tabla2_2[[#This Row],[Existencia]]/Tabla2_2[[#This Row],[Consumo de Despacho]]</f>
        <v>0.62810530218761584</v>
      </c>
      <c r="O227" s="32">
        <v>32000</v>
      </c>
      <c r="P227" s="58">
        <f>Tabla2_2[[#This Row],[Primer Pedido calculado]]-Tabla2_2[[#This Row],[Primera Entrega (30 días calendario Síntesis Química; 45 días calendario Bio/Biot; 45 días calendario Sustancias Controladas]]</f>
        <v>8091</v>
      </c>
      <c r="Q227" s="58">
        <f t="shared" si="16"/>
        <v>15858.36</v>
      </c>
      <c r="R227" s="58">
        <f>Tabla2_2[[#This Row],[Primer Pedido calculado]]-Tabla2_2[[#This Row],[Consumo de Despacho]]</f>
        <v>23909</v>
      </c>
      <c r="S227" s="59">
        <f t="shared" si="17"/>
        <v>46861.64</v>
      </c>
      <c r="T227" s="58">
        <f t="shared" si="19"/>
        <v>113638</v>
      </c>
      <c r="U227" s="59">
        <f t="shared" si="18"/>
        <v>222730.48</v>
      </c>
      <c r="V227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3.9550117414411075</v>
      </c>
      <c r="W227" s="59">
        <f>SUM(Tabla2_2[[#This Row],[Alcance (en meses)]]+Tabla2_2[[#This Row],[Alcance (en meses)2]]+Tabla2_2[[#This Row],[Alcance (en meses)3]]+Tabla2_2[[#This Row],[Alcance del Pedido 1]])</f>
        <v>8.9815844765789148</v>
      </c>
      <c r="X227" s="59">
        <f>Tabla2_2[[#This Row],[Entrega Subsiguiente 2025 (30 días calendario a partir de la solicitud de pedido al proveedor)]]/Tabla2_2[[#This Row],[Consumo de Despacho]]</f>
        <v>14.044988258558893</v>
      </c>
      <c r="Y227" s="59">
        <f>Tabla2_2[[#This Row],[CANTIDAD
TOTAL A COTIZAR]]/Tabla2_2[[#This Row],[Consumo de Despacho]]</f>
        <v>18</v>
      </c>
      <c r="Z227" s="60" t="s">
        <v>28</v>
      </c>
      <c r="AA227" s="60" t="s">
        <v>25</v>
      </c>
      <c r="AB227" s="63" t="s">
        <v>29</v>
      </c>
      <c r="AC227" s="64" t="s">
        <v>288</v>
      </c>
      <c r="AD227" s="63"/>
      <c r="AE227" s="63"/>
      <c r="AF227" s="63"/>
      <c r="AG227" s="63"/>
      <c r="AH227" s="63"/>
    </row>
    <row r="228" spans="1:34" ht="28">
      <c r="A228" s="20">
        <v>220</v>
      </c>
      <c r="B228" s="21">
        <v>101101301</v>
      </c>
      <c r="C228" s="22">
        <v>102355</v>
      </c>
      <c r="D228" s="23" t="s">
        <v>329</v>
      </c>
      <c r="E228" s="24">
        <v>197532</v>
      </c>
      <c r="F228" s="25">
        <v>1.94</v>
      </c>
      <c r="G228" s="25">
        <f t="shared" si="20"/>
        <v>383212.08</v>
      </c>
      <c r="H228" s="26">
        <v>7704</v>
      </c>
      <c r="I228" s="26">
        <v>861259</v>
      </c>
      <c r="J228" s="31">
        <f>Tabla2_2[[#This Row],[Saldos pendientes del contrato]]/Tabla2_2[[#This Row],[Consumo de Despacho]]</f>
        <v>111.79374350986501</v>
      </c>
      <c r="K228" s="26">
        <v>0</v>
      </c>
      <c r="L228" s="31">
        <f>Tabla2_2[[#This Row],[Manos del proveedor]]/Tabla2_2[[#This Row],[Consumo de Despacho]]</f>
        <v>0</v>
      </c>
      <c r="M228" s="26">
        <v>17675</v>
      </c>
      <c r="N228" s="31">
        <f>Tabla2_2[[#This Row],[Existencia]]/Tabla2_2[[#This Row],[Consumo de Despacho]]</f>
        <v>2.29426272066459</v>
      </c>
      <c r="O228" s="32">
        <v>7700</v>
      </c>
      <c r="P228" s="58">
        <f>Tabla2_2[[#This Row],[Primer Pedido calculado]]-Tabla2_2[[#This Row],[Primera Entrega (30 días calendario Síntesis Química; 45 días calendario Bio/Biot; 45 días calendario Sustancias Controladas]]</f>
        <v>0</v>
      </c>
      <c r="Q228" s="58">
        <f t="shared" si="16"/>
        <v>0</v>
      </c>
      <c r="R228" s="58">
        <v>7700</v>
      </c>
      <c r="S228" s="59">
        <f t="shared" si="17"/>
        <v>14938</v>
      </c>
      <c r="T228" s="58">
        <f t="shared" si="19"/>
        <v>189832</v>
      </c>
      <c r="U228" s="59">
        <f t="shared" si="18"/>
        <v>368274.08</v>
      </c>
      <c r="V228" s="59">
        <f>(Tabla2_2[[#This Row],[Entrega Inmediata (10 días hábiles Síntesis Química; 15 días hábiles Bio/Biot; 15 días hábiles Sustancias Controladas)]]+Tabla2_2[[#This Row],[Primera Entrega (30 días calendario Síntesis Química; 45 días calendario Bio/Biot; 45 días calendario Sustancias Controladas]])/Tabla2_2[[#This Row],[Consumo de Despacho]]</f>
        <v>0.99948078920041539</v>
      </c>
      <c r="W228" s="59">
        <f>SUM(Tabla2_2[[#This Row],[Alcance (en meses)]]+Tabla2_2[[#This Row],[Alcance (en meses)2]]+Tabla2_2[[#This Row],[Alcance (en meses)3]]+Tabla2_2[[#This Row],[Alcance del Pedido 1]])</f>
        <v>115.08748701973002</v>
      </c>
      <c r="X228" s="59">
        <f>Tabla2_2[[#This Row],[Entrega Subsiguiente 2025 (30 días calendario a partir de la solicitud de pedido al proveedor)]]/Tabla2_2[[#This Row],[Consumo de Despacho]]</f>
        <v>24.640706126687434</v>
      </c>
      <c r="Y228" s="59">
        <f>Tabla2_2[[#This Row],[CANTIDAD
TOTAL A COTIZAR]]/Tabla2_2[[#This Row],[Consumo de Despacho]]</f>
        <v>25.640186915887849</v>
      </c>
      <c r="Z228" s="60" t="s">
        <v>31</v>
      </c>
      <c r="AA228" s="60" t="s">
        <v>25</v>
      </c>
      <c r="AB228" s="63" t="s">
        <v>26</v>
      </c>
      <c r="AC228" s="64" t="s">
        <v>288</v>
      </c>
      <c r="AD228" s="67"/>
      <c r="AE228" s="67"/>
      <c r="AF228" s="67"/>
      <c r="AG228" s="67"/>
      <c r="AH228" s="67"/>
    </row>
    <row r="230" spans="1:34" ht="14.5">
      <c r="D230" s="65"/>
    </row>
  </sheetData>
  <mergeCells count="6">
    <mergeCell ref="AD7:AH7"/>
    <mergeCell ref="A1:AH1"/>
    <mergeCell ref="A2:AH2"/>
    <mergeCell ref="A3:AH3"/>
    <mergeCell ref="A4:AH4"/>
    <mergeCell ref="O7:R7"/>
  </mergeCells>
  <phoneticPr fontId="12" type="noConversion"/>
  <conditionalFormatting sqref="A8:A228">
    <cfRule type="duplicateValues" dxfId="76" priority="2"/>
  </conditionalFormatting>
  <conditionalFormatting sqref="B8:B228">
    <cfRule type="duplicateValues" dxfId="75" priority="3"/>
  </conditionalFormatting>
  <conditionalFormatting sqref="C8:C228">
    <cfRule type="duplicateValues" dxfId="74" priority="30"/>
  </conditionalFormatting>
  <printOptions horizontalCentered="1"/>
  <pageMargins left="0.19685039370078741" right="0.19685039370078741" top="0.39370078740157483" bottom="0.39370078740157483" header="0.31496062992125984" footer="0.31496062992125984"/>
  <pageSetup paperSize="5" scale="57" orientation="landscape" r:id="rId1"/>
  <headerFooter>
    <oddFooter>&amp;R&amp;P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"/>
  <sheetViews>
    <sheetView workbookViewId="0">
      <selection activeCell="B23" sqref="B23"/>
    </sheetView>
  </sheetViews>
  <sheetFormatPr baseColWidth="10" defaultColWidth="11" defaultRowHeight="14"/>
  <cols>
    <col min="2" max="2" width="35.90625" customWidth="1"/>
  </cols>
  <sheetData>
    <row r="1" spans="1:6" ht="23.4" customHeight="1">
      <c r="A1" s="73" t="s">
        <v>270</v>
      </c>
      <c r="B1" s="73"/>
      <c r="C1" s="73"/>
      <c r="D1" s="73"/>
      <c r="E1" s="73"/>
      <c r="F1" s="73"/>
    </row>
    <row r="2" spans="1:6" ht="39">
      <c r="A2" s="1" t="s">
        <v>5</v>
      </c>
      <c r="B2" s="2" t="s">
        <v>6</v>
      </c>
      <c r="C2" s="3" t="s">
        <v>7</v>
      </c>
      <c r="D2" s="3" t="s">
        <v>271</v>
      </c>
      <c r="E2" s="3" t="s">
        <v>272</v>
      </c>
      <c r="F2" s="4" t="s">
        <v>8</v>
      </c>
    </row>
    <row r="3" spans="1:6" ht="26.4" customHeight="1">
      <c r="A3" s="5">
        <v>10761</v>
      </c>
      <c r="B3" s="6" t="s">
        <v>273</v>
      </c>
      <c r="C3" s="7">
        <v>72000</v>
      </c>
      <c r="D3" s="7">
        <v>0</v>
      </c>
      <c r="E3" s="7">
        <v>72000</v>
      </c>
      <c r="F3" s="8">
        <v>1.55</v>
      </c>
    </row>
    <row r="4" spans="1:6" ht="26.4" customHeight="1">
      <c r="A4" s="5">
        <v>106378</v>
      </c>
      <c r="B4" s="6" t="s">
        <v>274</v>
      </c>
      <c r="C4" s="7">
        <v>30780</v>
      </c>
      <c r="D4" s="7">
        <v>0</v>
      </c>
      <c r="E4" s="7">
        <v>30780</v>
      </c>
      <c r="F4" s="8">
        <v>65.099999999999994</v>
      </c>
    </row>
    <row r="5" spans="1:6" ht="26.4" customHeight="1">
      <c r="A5" s="5">
        <v>11605</v>
      </c>
      <c r="B5" s="6" t="s">
        <v>275</v>
      </c>
      <c r="C5" s="7">
        <v>0</v>
      </c>
      <c r="D5" s="7">
        <v>270</v>
      </c>
      <c r="E5" s="7">
        <v>270</v>
      </c>
      <c r="F5" s="8">
        <v>90</v>
      </c>
    </row>
    <row r="6" spans="1:6" ht="26.4" customHeight="1">
      <c r="A6" s="5">
        <v>104215</v>
      </c>
      <c r="B6" s="6" t="s">
        <v>276</v>
      </c>
      <c r="C6" s="7">
        <v>0</v>
      </c>
      <c r="D6" s="7">
        <v>18</v>
      </c>
      <c r="E6" s="7">
        <v>18</v>
      </c>
      <c r="F6" s="8">
        <v>2940</v>
      </c>
    </row>
    <row r="7" spans="1:6" ht="26.4" customHeight="1">
      <c r="A7" s="5">
        <v>102026</v>
      </c>
      <c r="B7" s="6" t="s">
        <v>277</v>
      </c>
      <c r="C7" s="7">
        <v>577440</v>
      </c>
      <c r="D7" s="7">
        <v>0</v>
      </c>
      <c r="E7" s="7">
        <v>577440</v>
      </c>
      <c r="F7" s="8">
        <v>2.99</v>
      </c>
    </row>
    <row r="8" spans="1:6" ht="26.4" customHeight="1">
      <c r="A8" s="5">
        <v>102029</v>
      </c>
      <c r="B8" s="6" t="s">
        <v>278</v>
      </c>
      <c r="C8" s="7">
        <v>0</v>
      </c>
      <c r="D8" s="7">
        <v>0</v>
      </c>
      <c r="E8" s="7">
        <v>0</v>
      </c>
      <c r="F8" s="8">
        <v>0.26</v>
      </c>
    </row>
  </sheetData>
  <autoFilter ref="A2:F8" xr:uid="{00000000-0009-0000-0000-000002000000}"/>
  <mergeCells count="1">
    <mergeCell ref="A1:F1"/>
  </mergeCells>
  <conditionalFormatting sqref="A2:A8">
    <cfRule type="duplicateValues" dxfId="0" priority="1"/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Informe Final</vt:lpstr>
      <vt:lpstr>Adenda 09.oct.2024</vt:lpstr>
      <vt:lpstr>Renglones excluidos</vt:lpstr>
      <vt:lpstr>'Informe Final'!Área_de_impresión</vt:lpstr>
      <vt:lpstr>'Adenda 09.oct.2024'!Títulos_a_imprimir</vt:lpstr>
      <vt:lpstr>'Informe Final'!Títulos_a_imprimir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Isis Clarisol Cañizales Rivera</dc:creator>
  <cp:lastModifiedBy>Garrido Cardales, Pablo</cp:lastModifiedBy>
  <cp:lastPrinted>2024-10-10T19:33:22Z</cp:lastPrinted>
  <dcterms:created xsi:type="dcterms:W3CDTF">2024-05-17T22:29:00Z</dcterms:created>
  <dcterms:modified xsi:type="dcterms:W3CDTF">2024-10-10T19:56:41Z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A64C0988F5394A40B4704BBA8A507DE0_13</vt:lpwstr>
  </property>
  <property fmtid="{D5CDD505-2E9C-101B-9397-08002B2CF9AE}" pid="3" name="KSOProductBuildVer">
    <vt:lpwstr>2058-12.2.0.18283</vt:lpwstr>
  </property>
</Properties>
</file>